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PRACA_ATAS\zdar_architekt\FARSKÁ HUMNA\10_US_BISTRO_PRIPOJKY\DPS\H\"/>
    </mc:Choice>
  </mc:AlternateContent>
  <xr:revisionPtr revIDLastSave="0" documentId="13_ncr:1_{C2209640-F49B-4CA2-83EE-24DF643FB6DB}" xr6:coauthVersionLast="47" xr6:coauthVersionMax="47" xr10:uidLastSave="{00000000-0000-0000-0000-000000000000}"/>
  <bookViews>
    <workbookView xWindow="25080" yWindow="-2295" windowWidth="29040" windowHeight="17640" tabRatio="756" activeTab="3" xr2:uid="{00000000-000D-0000-FFFF-FFFF00000000}"/>
  </bookViews>
  <sheets>
    <sheet name="Rekapitulace stavby" sheetId="1" r:id="rId1"/>
    <sheet name="SO01A" sheetId="4" r:id="rId2"/>
    <sheet name="SO01B" sheetId="9" r:id="rId3"/>
    <sheet name="SO03" sheetId="10" r:id="rId4"/>
    <sheet name="SO05" sheetId="11" r:id="rId5"/>
    <sheet name="VRN" sheetId="12" r:id="rId6"/>
  </sheets>
  <externalReferences>
    <externalReference r:id="rId7"/>
  </externalReferences>
  <definedNames>
    <definedName name="__xlnm.Print_Area" localSheetId="3">"#REF!#REF!![.$A$1:.$J$33]"</definedName>
    <definedName name="__xlnm.Print_Titles" localSheetId="3">"#REF!#REF!![.$A$1:.$AMJ7]"</definedName>
    <definedName name="_xlnm._FilterDatabase" localSheetId="1" hidden="1">SO01A!$C$44:$K$53</definedName>
    <definedName name="_xlnm._FilterDatabase" localSheetId="2" hidden="1">SO01B!$C$44:$K$53</definedName>
    <definedName name="_xlnm.Print_Titles" localSheetId="0">'Rekapitulace stavby'!$13:$13</definedName>
    <definedName name="_xlnm.Print_Titles" localSheetId="1">SO01A!$44:$44</definedName>
    <definedName name="_xlnm.Print_Titles" localSheetId="2">SO01B!$44:$44</definedName>
    <definedName name="_xlnm.Print_Titles" localSheetId="4">'SO05'!$1:$20</definedName>
    <definedName name="_xlnm.Print_Titles" localSheetId="5">VRN!$1:$1</definedName>
    <definedName name="_xlnm.Print_Area" localSheetId="0">'Rekapitulace stavby'!$A$1:$AR$24</definedName>
    <definedName name="_xlnm.Print_Area" localSheetId="1">SO01A!$A$1:$K$82</definedName>
    <definedName name="_xlnm.Print_Area" localSheetId="2">SO01B!$A$2:$L$83</definedName>
    <definedName name="_xlnm.Print_Area" localSheetId="3">'SO03'!$A$1:$J$47</definedName>
    <definedName name="_xlnm.Print_Area" localSheetId="4">'SO05'!$A$1:$V$97</definedName>
    <definedName name="_xlnm.Print_Area" localSheetId="5">VRN!$A$1:$W$7</definedName>
  </definedNames>
  <calcPr calcId="191029"/>
</workbook>
</file>

<file path=xl/calcChain.xml><?xml version="1.0" encoding="utf-8"?>
<calcChain xmlns="http://schemas.openxmlformats.org/spreadsheetml/2006/main">
  <c r="F19" i="10" l="1"/>
  <c r="F20" i="10"/>
  <c r="F18" i="10"/>
  <c r="H19" i="10"/>
  <c r="H18" i="10"/>
  <c r="F22" i="10"/>
  <c r="F21" i="10"/>
  <c r="AN20" i="1" l="1"/>
  <c r="T5" i="12"/>
  <c r="P5" i="12"/>
  <c r="Q4" i="12"/>
  <c r="T4" i="12" s="1"/>
  <c r="AN18" i="1"/>
  <c r="P95" i="11"/>
  <c r="P94" i="11"/>
  <c r="P85" i="11"/>
  <c r="P84" i="11"/>
  <c r="P83" i="11"/>
  <c r="P82" i="11"/>
  <c r="P81" i="11"/>
  <c r="P80" i="11"/>
  <c r="P79" i="11"/>
  <c r="P78" i="11"/>
  <c r="Q70" i="11"/>
  <c r="Q69" i="11"/>
  <c r="Q68" i="11"/>
  <c r="Q67" i="11"/>
  <c r="Q66" i="11"/>
  <c r="Q65" i="11"/>
  <c r="Q64" i="11"/>
  <c r="Q63" i="11"/>
  <c r="Q62" i="11"/>
  <c r="Q61" i="11"/>
  <c r="Q60" i="11"/>
  <c r="Q59" i="11"/>
  <c r="Q58" i="11"/>
  <c r="Q57" i="11"/>
  <c r="Q56" i="11"/>
  <c r="Q55" i="11"/>
  <c r="Q54" i="11"/>
  <c r="Q53" i="11"/>
  <c r="Q52" i="11"/>
  <c r="Q45" i="11"/>
  <c r="Q44" i="11"/>
  <c r="Q43" i="11"/>
  <c r="Q42" i="11"/>
  <c r="Q41" i="11"/>
  <c r="B44" i="10"/>
  <c r="F43" i="10"/>
  <c r="F42" i="10"/>
  <c r="F41" i="10"/>
  <c r="B39" i="10"/>
  <c r="F38" i="10"/>
  <c r="F37" i="10"/>
  <c r="F36" i="10"/>
  <c r="H35" i="10"/>
  <c r="F35" i="10"/>
  <c r="H34" i="10"/>
  <c r="F34" i="10"/>
  <c r="F33" i="10"/>
  <c r="F32" i="10"/>
  <c r="F31" i="10"/>
  <c r="H30" i="10"/>
  <c r="F30" i="10"/>
  <c r="F29" i="10"/>
  <c r="F28" i="10"/>
  <c r="H25" i="10"/>
  <c r="B25" i="10"/>
  <c r="F24" i="10"/>
  <c r="F16" i="10"/>
  <c r="F15" i="10"/>
  <c r="F14" i="10"/>
  <c r="B12" i="10"/>
  <c r="F11" i="10"/>
  <c r="H10" i="10"/>
  <c r="H12" i="10" s="1"/>
  <c r="F10" i="10"/>
  <c r="C3" i="10"/>
  <c r="H63" i="4"/>
  <c r="H58" i="4"/>
  <c r="H52" i="4"/>
  <c r="AN19" i="1"/>
  <c r="H63" i="9"/>
  <c r="H58" i="9"/>
  <c r="H52" i="9"/>
  <c r="J52" i="9" s="1"/>
  <c r="J80" i="9"/>
  <c r="J76" i="9"/>
  <c r="J74" i="9"/>
  <c r="J72" i="9"/>
  <c r="H71" i="9"/>
  <c r="J63" i="9"/>
  <c r="J61" i="9"/>
  <c r="J56" i="9"/>
  <c r="J53" i="9"/>
  <c r="J49" i="9"/>
  <c r="J48" i="9"/>
  <c r="J42" i="9"/>
  <c r="J41" i="9"/>
  <c r="F41" i="9"/>
  <c r="J39" i="9"/>
  <c r="F39" i="9"/>
  <c r="F34" i="9"/>
  <c r="E34" i="9"/>
  <c r="E32" i="9"/>
  <c r="J42" i="4"/>
  <c r="J41" i="4"/>
  <c r="J39" i="4"/>
  <c r="F41" i="4"/>
  <c r="F39" i="4"/>
  <c r="F34" i="4"/>
  <c r="E34" i="4"/>
  <c r="E32" i="4"/>
  <c r="T78" i="4"/>
  <c r="H71" i="4"/>
  <c r="J63" i="4"/>
  <c r="P58" i="4"/>
  <c r="J61" i="4"/>
  <c r="J48" i="4"/>
  <c r="BI80" i="4"/>
  <c r="BH80" i="4"/>
  <c r="BG80" i="4"/>
  <c r="BF80" i="4"/>
  <c r="BI78" i="4"/>
  <c r="BH78" i="4"/>
  <c r="BG78" i="4"/>
  <c r="BF78" i="4"/>
  <c r="BK76" i="4"/>
  <c r="BI76" i="4"/>
  <c r="BH76" i="4"/>
  <c r="BG76" i="4"/>
  <c r="BF76" i="4"/>
  <c r="T76" i="4"/>
  <c r="R76" i="4"/>
  <c r="P76" i="4"/>
  <c r="J76" i="4"/>
  <c r="BE76" i="4" s="1"/>
  <c r="BK74" i="4"/>
  <c r="BI74" i="4"/>
  <c r="BH74" i="4"/>
  <c r="BG74" i="4"/>
  <c r="BF74" i="4"/>
  <c r="T74" i="4"/>
  <c r="R74" i="4"/>
  <c r="P74" i="4"/>
  <c r="J74" i="4"/>
  <c r="BE74" i="4" s="1"/>
  <c r="BK72" i="4"/>
  <c r="BI72" i="4"/>
  <c r="BH72" i="4"/>
  <c r="BG72" i="4"/>
  <c r="BF72" i="4"/>
  <c r="T72" i="4"/>
  <c r="R72" i="4"/>
  <c r="P72" i="4"/>
  <c r="J72" i="4"/>
  <c r="BE72" i="4" s="1"/>
  <c r="BI69" i="4"/>
  <c r="BH69" i="4"/>
  <c r="BG69" i="4"/>
  <c r="BF69" i="4"/>
  <c r="BI66" i="4"/>
  <c r="BH66" i="4"/>
  <c r="BG66" i="4"/>
  <c r="BF66" i="4"/>
  <c r="BI58" i="4"/>
  <c r="BH58" i="4"/>
  <c r="BG58" i="4"/>
  <c r="BF58" i="4"/>
  <c r="BK56" i="4"/>
  <c r="BI56" i="4"/>
  <c r="BH56" i="4"/>
  <c r="BG56" i="4"/>
  <c r="BF56" i="4"/>
  <c r="T56" i="4"/>
  <c r="R56" i="4"/>
  <c r="P56" i="4"/>
  <c r="J56" i="4"/>
  <c r="BE56" i="4" s="1"/>
  <c r="H39" i="10" l="1"/>
  <c r="H46" i="10" s="1"/>
  <c r="J47" i="9"/>
  <c r="J22" i="9" s="1"/>
  <c r="P6" i="12"/>
  <c r="T6" i="12" s="1"/>
  <c r="P96" i="11"/>
  <c r="N29" i="11" s="1"/>
  <c r="P86" i="11"/>
  <c r="N25" i="11" s="1"/>
  <c r="Q71" i="11"/>
  <c r="N24" i="11" s="1"/>
  <c r="T24" i="11" s="1"/>
  <c r="Q46" i="11"/>
  <c r="N23" i="11" s="1"/>
  <c r="F44" i="10"/>
  <c r="F39" i="10"/>
  <c r="F25" i="10"/>
  <c r="F12" i="10"/>
  <c r="P29" i="11"/>
  <c r="P30" i="11" s="1"/>
  <c r="N30" i="11"/>
  <c r="T25" i="11"/>
  <c r="N33" i="11"/>
  <c r="P25" i="11"/>
  <c r="Q23" i="11"/>
  <c r="T23" i="11" s="1"/>
  <c r="J78" i="9"/>
  <c r="J58" i="9"/>
  <c r="H66" i="9"/>
  <c r="T58" i="4"/>
  <c r="H66" i="4"/>
  <c r="BK58" i="4"/>
  <c r="J58" i="4"/>
  <c r="R58" i="4"/>
  <c r="J78" i="4"/>
  <c r="BE78" i="4" s="1"/>
  <c r="P78" i="4"/>
  <c r="BK78" i="4"/>
  <c r="R78" i="4"/>
  <c r="F46" i="10" l="1"/>
  <c r="AG17" i="1" s="1"/>
  <c r="P24" i="11"/>
  <c r="N26" i="11"/>
  <c r="P26" i="11" s="1"/>
  <c r="T30" i="11"/>
  <c r="T29" i="11"/>
  <c r="N34" i="11"/>
  <c r="P33" i="11"/>
  <c r="P34" i="11" s="1"/>
  <c r="H69" i="9"/>
  <c r="J66" i="9"/>
  <c r="BE58" i="4"/>
  <c r="R66" i="4"/>
  <c r="H69" i="4"/>
  <c r="P66" i="4"/>
  <c r="BK66" i="4"/>
  <c r="J66" i="4"/>
  <c r="BE66" i="4" s="1"/>
  <c r="T66" i="4"/>
  <c r="T80" i="4"/>
  <c r="AY17" i="1"/>
  <c r="AX17" i="1"/>
  <c r="AY16" i="1"/>
  <c r="AX16" i="1"/>
  <c r="AY15" i="1"/>
  <c r="AX15" i="1"/>
  <c r="BI53" i="4"/>
  <c r="BH53" i="4"/>
  <c r="BG53" i="4"/>
  <c r="BF53" i="4"/>
  <c r="T53" i="4"/>
  <c r="R53" i="4"/>
  <c r="P53" i="4"/>
  <c r="BI52" i="4"/>
  <c r="BH52" i="4"/>
  <c r="BG52" i="4"/>
  <c r="BF52" i="4"/>
  <c r="T52" i="4"/>
  <c r="R52" i="4"/>
  <c r="P52" i="4"/>
  <c r="BI49" i="4"/>
  <c r="BH49" i="4"/>
  <c r="BG49" i="4"/>
  <c r="BF49" i="4"/>
  <c r="T49" i="4"/>
  <c r="R49" i="4"/>
  <c r="P49" i="4"/>
  <c r="J49" i="4"/>
  <c r="BK53" i="4"/>
  <c r="J52" i="4"/>
  <c r="J53" i="4"/>
  <c r="BK49" i="4"/>
  <c r="BK52" i="4"/>
  <c r="T34" i="11" l="1"/>
  <c r="T33" i="11"/>
  <c r="T26" i="11"/>
  <c r="N36" i="11"/>
  <c r="J69" i="9"/>
  <c r="P69" i="4"/>
  <c r="R69" i="4"/>
  <c r="T69" i="4"/>
  <c r="J69" i="4"/>
  <c r="BK69" i="4"/>
  <c r="J47" i="4"/>
  <c r="J80" i="4"/>
  <c r="BE80" i="4" s="1"/>
  <c r="P80" i="4"/>
  <c r="BK80" i="4"/>
  <c r="R80" i="4"/>
  <c r="R47" i="4"/>
  <c r="R46" i="4" s="1"/>
  <c r="R45" i="4" s="1"/>
  <c r="P47" i="4"/>
  <c r="P46" i="4" s="1"/>
  <c r="P45" i="4" s="1"/>
  <c r="AU15" i="1" s="1"/>
  <c r="T47" i="4"/>
  <c r="T46" i="4" s="1"/>
  <c r="T45" i="4" s="1"/>
  <c r="BK47" i="4"/>
  <c r="BE53" i="4"/>
  <c r="BE49" i="4"/>
  <c r="BE52" i="4"/>
  <c r="BB16" i="1"/>
  <c r="AW16" i="1"/>
  <c r="BD15" i="1"/>
  <c r="BD16" i="1"/>
  <c r="BC17" i="1"/>
  <c r="BA16" i="1"/>
  <c r="AW17" i="1"/>
  <c r="BD17" i="1"/>
  <c r="BA15" i="1"/>
  <c r="BC16" i="1"/>
  <c r="BC15" i="1"/>
  <c r="BA17" i="1"/>
  <c r="BB17" i="1"/>
  <c r="AW15" i="1"/>
  <c r="BB15" i="1"/>
  <c r="P36" i="11" l="1"/>
  <c r="T36" i="11" s="1"/>
  <c r="J55" i="9"/>
  <c r="BE69" i="4"/>
  <c r="J55" i="4"/>
  <c r="J22" i="4"/>
  <c r="AN17" i="1"/>
  <c r="AU17" i="1"/>
  <c r="AU16" i="1"/>
  <c r="BK46" i="4"/>
  <c r="BK45" i="4" s="1"/>
  <c r="AZ17" i="1"/>
  <c r="AZ16" i="1"/>
  <c r="AV17" i="1"/>
  <c r="AT17" i="1" s="1"/>
  <c r="AV15" i="1"/>
  <c r="AT15" i="1" s="1"/>
  <c r="AZ15" i="1"/>
  <c r="AV16" i="1"/>
  <c r="AT16" i="1" s="1"/>
  <c r="J46" i="4" l="1"/>
  <c r="J45" i="4" s="1"/>
  <c r="J20" i="4" s="1"/>
  <c r="AG15" i="1" s="1"/>
  <c r="J23" i="4"/>
  <c r="J23" i="9"/>
  <c r="J46" i="9"/>
  <c r="J21" i="9" l="1"/>
  <c r="J45" i="9"/>
  <c r="J20" i="9" s="1"/>
  <c r="AG16" i="1" s="1"/>
  <c r="AN16" i="1" s="1"/>
  <c r="J21" i="4"/>
  <c r="AL21" i="1" l="1"/>
  <c r="AN15" i="1"/>
  <c r="AO21" i="1" s="1"/>
</calcChain>
</file>

<file path=xl/sharedStrings.xml><?xml version="1.0" encoding="utf-8"?>
<sst xmlns="http://schemas.openxmlformats.org/spreadsheetml/2006/main" count="909" uniqueCount="325">
  <si>
    <t/>
  </si>
  <si>
    <t>Kód:</t>
  </si>
  <si>
    <t>Stavba:</t>
  </si>
  <si>
    <t>823 27</t>
  </si>
  <si>
    <t>Místo:</t>
  </si>
  <si>
    <t>Datum:</t>
  </si>
  <si>
    <t>Zadavatel:</t>
  </si>
  <si>
    <t>Zhotovitel:</t>
  </si>
  <si>
    <t>Projektant:</t>
  </si>
  <si>
    <t>True</t>
  </si>
  <si>
    <t>Zpracovatel:</t>
  </si>
  <si>
    <t>DPH</t>
  </si>
  <si>
    <t>základní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</si>
  <si>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</si>
  <si>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</si>
  <si>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</si>
  <si>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</si>
  <si>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</si>
  <si>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</si>
  <si>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</si>
  <si>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</si>
  <si>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</si>
  <si>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</si>
  <si>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</si>
  <si>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</si>
  <si>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</si>
  <si>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</si>
  <si>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</si>
  <si>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</si>
  <si>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</si>
  <si>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</si>
  <si>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</si>
  <si>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</si>
  <si>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</si>
  <si>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IMPORT</t>
  </si>
  <si>
    <t>1</t>
  </si>
  <si>
    <t>{1705fd19-9f33-42ef-be0a-75b75598e3d2}</t>
  </si>
  <si>
    <t>2</t>
  </si>
  <si>
    <t>/</t>
  </si>
  <si>
    <t>Soupis</t>
  </si>
  <si>
    <t>{1d0dccad-6323-49bb-8d8e-89055e00e54f}</t>
  </si>
  <si>
    <t>{45833752-33b6-4a36-ad55-875a2d347441}</t>
  </si>
  <si>
    <t>{3c45841e-ebe6-4900-a2c5-e0dd8089fd9a}</t>
  </si>
  <si>
    <t>{84aa54b3-1bc9-4fea-a123-825c796d2ca5}</t>
  </si>
  <si>
    <t>Objekt: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</si>
  <si>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</si>
  <si>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</si>
  <si>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</si>
  <si>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</si>
  <si>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</si>
  <si>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</si>
  <si>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</si>
  <si>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</si>
  <si>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</si>
  <si>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</si>
  <si>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</si>
  <si>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</si>
  <si>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</si>
  <si>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</si>
  <si>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</si>
  <si>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</si>
  <si>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</si>
  <si>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</si>
  <si>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</si>
  <si>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</si>
  <si>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</si>
  <si>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</si>
  <si>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</si>
  <si>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</si>
  <si>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</si>
  <si>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</si>
  <si>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2020 01</t>
  </si>
  <si>
    <t>4</t>
  </si>
  <si>
    <t>VV</t>
  </si>
  <si>
    <t>m3</t>
  </si>
  <si>
    <t>8</t>
  </si>
  <si>
    <t>171201231</t>
  </si>
  <si>
    <t>t</t>
  </si>
  <si>
    <t>M</t>
  </si>
  <si>
    <t>16</t>
  </si>
  <si>
    <t xml:space="preserve"> vlastní</t>
  </si>
  <si>
    <t>998231311</t>
  </si>
  <si>
    <t>Přesun hmot pro sadovnické a krajinářské úpravy vodorovně do 5000 m</t>
  </si>
  <si>
    <t>2036808539</t>
  </si>
  <si>
    <t>1029729384</t>
  </si>
  <si>
    <t>181151311</t>
  </si>
  <si>
    <t>Plošná úprava terénu přes 500 m2 zemina tř 1 až 4 nerovnosti do 100 mm v rovinně a svahu do 1:5</t>
  </si>
  <si>
    <t>1628774504</t>
  </si>
  <si>
    <t>181351113</t>
  </si>
  <si>
    <t>Rozprostření ornice tl vrstvy do 200 mm pl přes 500 m2 v rovině nebo ve svahu do 1:5 strojně</t>
  </si>
  <si>
    <t>-1675888231</t>
  </si>
  <si>
    <t>10371500-13</t>
  </si>
  <si>
    <t>-278703014</t>
  </si>
  <si>
    <t>" cena vč. dovozu na místo, lokální rozvozy = Nakládání+ Vodorov.přemístění do 50m "</t>
  </si>
  <si>
    <t>162251102</t>
  </si>
  <si>
    <t>Vodorovné přemístění do 50 m výkopku/sypaniny z horniny třídy těžitelnosti I, skupiny 1 až 3</t>
  </si>
  <si>
    <t>-856888978</t>
  </si>
  <si>
    <t>167151111</t>
  </si>
  <si>
    <t>Nakládání výkopku z hornin třídy těžitelnosti I, skupiny 1 až 3 přes 100 m3</t>
  </si>
  <si>
    <t>-1319341522</t>
  </si>
  <si>
    <t>181951111</t>
  </si>
  <si>
    <t>Úprava pláně v hornině třídy těžitelnosti I, skupiny 1 až 3 bez zhutnění</t>
  </si>
  <si>
    <t>1989340002</t>
  </si>
  <si>
    <t>183403161</t>
  </si>
  <si>
    <t>Obdělání půdy válením v rovině a svahu do 1:5</t>
  </si>
  <si>
    <t>-1361556568</t>
  </si>
  <si>
    <t>181451131</t>
  </si>
  <si>
    <t>Založení parkového trávníku výsevem plochy přes 1000 m2 v rovině a ve svahu do 1:5</t>
  </si>
  <si>
    <t>1473209106</t>
  </si>
  <si>
    <t>00572420-22</t>
  </si>
  <si>
    <t>kg</t>
  </si>
  <si>
    <t>-953758307</t>
  </si>
  <si>
    <t>-789030480</t>
  </si>
  <si>
    <t>Sejmutí drnu tl do 100 mm s přemístěním do 50 m nebo naložením na dopravní prostředek</t>
  </si>
  <si>
    <t>Obdělání půdy kultivátorováním v rovině a svahu do 1:5</t>
  </si>
  <si>
    <t>Vyhrabání trávníku souvislé plochy do 1000 m2 v rovině a svahu do 1:5 </t>
  </si>
  <si>
    <t>V cenách jsou započteny i náklady spojené s uložením shrabu na hromady, naložením na dopravní prostředek, odvozem do 20 km. V cenách nejsou započteny náklady na uložení shrabu na skládku.</t>
  </si>
  <si>
    <t>Poplatek za uložení shrabků na recyklační skládce (skládkovné) nebo recyklace v rámci valstního odpadového hospodářství</t>
  </si>
  <si>
    <t>Zemní práce / založení plochy</t>
  </si>
  <si>
    <t xml:space="preserve">substrát strukturní pro sadové úpravy pod zpevněné plochy - bez obsahu organických látek (fr. 4/8 (zdroj Železné horky nebo jiný chemicky podobný zdroj, odsouhlaseno architektem )  </t>
  </si>
  <si>
    <t xml:space="preserve">substrát strukturní pro sadové úpravy pod zpevněné plochy - bez obsahu organických látek ( fr. 2/4 (zdroj Železné horky) nebo písek, odsouhlaseno architektem)  </t>
  </si>
  <si>
    <t xml:space="preserve">" lokální rozvozy substrátu tl.50+30mm "              </t>
  </si>
  <si>
    <t>50+30=80mm</t>
  </si>
  <si>
    <t>"srovnání a vyspádování podkladních vrstev "   1</t>
  </si>
  <si>
    <t xml:space="preserve">" hutnění substrátu válcem bez vibrace 3,5 t "         </t>
  </si>
  <si>
    <t>osivo travní - štěrkový trávník řebříčkem, suchomilná speciel.odolnější směs snášející zátěž, výsev 20-30g/m2 - speciální směs pro technický trávník (odsouhlaseno architektem)</t>
  </si>
  <si>
    <t>" rozprostření speciálního substrátu tl.50mm "                1</t>
  </si>
  <si>
    <t xml:space="preserve">" dodávka substrátu tl.50mm "         6,4 m3     </t>
  </si>
  <si>
    <t>" rozprostření speciálního substrátu tl.30mm "                1</t>
  </si>
  <si>
    <t xml:space="preserve">" dodávka substrátu tl.30mm "     3,84         </t>
  </si>
  <si>
    <t>" štěrkový  trávník, výsevem - na podkladní pláň" 1</t>
  </si>
  <si>
    <t>" TZ:  trávník štěrkový  - výsev 20-30g/m2  + 4% ztratné"</t>
  </si>
  <si>
    <t>D1 – SO 01</t>
  </si>
  <si>
    <t>A / ZPEVNĚNÁ PLOCHA PRO BISTRO V 1. ETAPĚ / KARAVAN</t>
  </si>
  <si>
    <t xml:space="preserve">BISTRO FARSKÁ HUMNA / 1. etapa a technická infrastruktura </t>
  </si>
  <si>
    <t xml:space="preserve">Mgr. Ing. Lucie Radilová </t>
  </si>
  <si>
    <t>Žďár nad Sázavou</t>
  </si>
  <si>
    <t>Město Žďár nad Sázavou</t>
  </si>
  <si>
    <t>B / STABILIZACE TRÁVNÍKU – MÍSTO PRO OSAZENÍ SOCHAŘSKÝCH LAVIC</t>
  </si>
  <si>
    <t xml:space="preserve">" dodávka substrátu tl.50mm "         12,9 m3     </t>
  </si>
  <si>
    <t xml:space="preserve">" dodávka substrátu tl.30mm "     7,74 m3         </t>
  </si>
  <si>
    <t>D3 – SO 03</t>
  </si>
  <si>
    <t xml:space="preserve">A VODOVODNÍ PŘÍPOJKA  </t>
  </si>
  <si>
    <t>D5 – SO 05</t>
  </si>
  <si>
    <t>PŘÍPOJKA ELEKTRO</t>
  </si>
  <si>
    <t>D6 – SO 06</t>
  </si>
  <si>
    <t>PŘÍPOJKA SLABOPROUD / samostatná dodávka SATT. a s.</t>
  </si>
  <si>
    <t>Výkaz výměr</t>
  </si>
  <si>
    <t>Stavba :</t>
  </si>
  <si>
    <t>Objekt :</t>
  </si>
  <si>
    <t>SO 03  Vodovodní přípojka</t>
  </si>
  <si>
    <t>...</t>
  </si>
  <si>
    <t>P.č.</t>
  </si>
  <si>
    <t>Název položky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</si>
  <si>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</si>
  <si>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</si>
  <si>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</si>
  <si>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</si>
  <si>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</si>
  <si>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</si>
  <si>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</si>
  <si>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POTRUBÍ</t>
  </si>
  <si>
    <t>potrubí HDPE D32 SDR11 PN10</t>
  </si>
  <si>
    <t>m</t>
  </si>
  <si>
    <t>Montáž trubek tlakových PE do 32mm</t>
  </si>
  <si>
    <t>VYBAVENÍ</t>
  </si>
  <si>
    <t>identifikační vodič měděný s dvojitou izolací CYY o průřezu 6mm2 D+M</t>
  </si>
  <si>
    <t>Modrá signalizační fólie D+M</t>
  </si>
  <si>
    <t>Napojení přípojky  - paušál</t>
  </si>
  <si>
    <t>soubor</t>
  </si>
  <si>
    <t>vystrojení vodoměrné šachty dle schématu</t>
  </si>
  <si>
    <t>soub.</t>
  </si>
  <si>
    <t>redukční ventil na snížení tlaku</t>
  </si>
  <si>
    <t>ks</t>
  </si>
  <si>
    <t>ZEMNÍ UZÁVĚRY</t>
  </si>
  <si>
    <t>ZEMNÍ ŠOUPÁTKOVÁ SADA TUHÁ DN25 D+M
vč. poklopu, šoupěte a ovládací tyče</t>
  </si>
  <si>
    <t>ZEMNÍ PRÁCE</t>
  </si>
  <si>
    <t>Zemní práce související s uložením potrubí a ostatních objektů.</t>
  </si>
  <si>
    <t>Hloubení rýh do 2,5m v hor. 3-4 do 1000 m3</t>
  </si>
  <si>
    <t>Vodorovné přemí.výkop. nošením hor. 1-4</t>
  </si>
  <si>
    <t>Zřízení pažení a rozepření rýh příložné do 2 m</t>
  </si>
  <si>
    <t>Odstranění pažení příložné do 2m</t>
  </si>
  <si>
    <t>Svislé přemístění výk. z hor. 1-4 do 2.5 m</t>
  </si>
  <si>
    <t>Zásyp jam, rýh, šachet se zhutněním</t>
  </si>
  <si>
    <t>Obsyp potrubí bez prohození sypaniny s dodáním štěrkopísku frakce 0 - 22 mm</t>
  </si>
  <si>
    <t>Lože pod potrubí s dodáním kameniva těženého 0 - 4 mm</t>
  </si>
  <si>
    <t>Vodorovné přemí. výko. z hor. 1-4 do 1000-1500m</t>
  </si>
  <si>
    <t>Nakladani vykopku do 100m3 hor.1-4</t>
  </si>
  <si>
    <t>Ulozeni sypaniny na skladku</t>
  </si>
  <si>
    <t>SOUVISEJÍCÍ</t>
  </si>
  <si>
    <t>Zkouška těsnosti</t>
  </si>
  <si>
    <t>Proplach a dezinfekce vodovodního potrubí</t>
  </si>
  <si>
    <t>Přesun hmot, trubní vedení, otevř. výkop</t>
  </si>
  <si>
    <t>CELKEM</t>
  </si>
  <si>
    <r>
      <rPr>
        <b/>
        <sz val="16"/>
        <color rgb="FFFF0000"/>
        <rFont val="Arial"/>
        <family val="2"/>
        <charset val="238"/>
      </rPr>
      <t>Josef Tomášek</t>
    </r>
  </si>
  <si>
    <t>Dolní 192/32, 591 01 Žďár nad Sázavou</t>
  </si>
  <si>
    <t>tel. 566 627240, mobil 603 524044, e-mail: josef.tomasek@tiscali.cz</t>
  </si>
  <si>
    <t xml:space="preserve">Zpracováno programem firmy SELPO Broumy, tel. +420 603 525768 </t>
  </si>
  <si>
    <t>Kap.</t>
  </si>
  <si>
    <t>Popis položky</t>
  </si>
  <si>
    <t>cena bez DPH</t>
  </si>
  <si>
    <t>cena s DPH</t>
  </si>
  <si>
    <t>A.</t>
  </si>
  <si>
    <t>UPRAVENÉ ROZPOČTOVÉ NÁKLADY</t>
  </si>
  <si>
    <t>1.</t>
  </si>
  <si>
    <t>C21M - Elektromontáže  -  MONTÁŽ</t>
  </si>
  <si>
    <t>2.</t>
  </si>
  <si>
    <t>C46M - Zemní práce  -  MONTÁŽ</t>
  </si>
  <si>
    <t>3.</t>
  </si>
  <si>
    <t>MATERIÁL</t>
  </si>
  <si>
    <t>CELKEM URN</t>
  </si>
  <si>
    <t>B.</t>
  </si>
  <si>
    <t>HZS</t>
  </si>
  <si>
    <t>4.</t>
  </si>
  <si>
    <t>Hodinová zúčtovací sazba</t>
  </si>
  <si>
    <t>CELKEM HZS</t>
  </si>
  <si>
    <t>C.</t>
  </si>
  <si>
    <t>VEDLEJŠÍ ROZPOČTOVÉ NÁKLADY</t>
  </si>
  <si>
    <t>5.</t>
  </si>
  <si>
    <t>GZS 2,50% z C21M a navázaného materiálu</t>
  </si>
  <si>
    <t>CELKEM VRN</t>
  </si>
  <si>
    <t>Σ</t>
  </si>
  <si>
    <t>REKAPITULACE CELKEM</t>
  </si>
  <si>
    <t>C21M - Elektromontáže</t>
  </si>
  <si>
    <t>Poř.č.</t>
  </si>
  <si>
    <t>Číslo pol.</t>
  </si>
  <si>
    <t>cena / jedn</t>
  </si>
  <si>
    <t>Jedn.</t>
  </si>
  <si>
    <t>celkem Kč</t>
  </si>
  <si>
    <t>Čas/jedn.[Nmin]</t>
  </si>
  <si>
    <t>Čas celk.[Nmin]</t>
  </si>
  <si>
    <t>210191531</t>
  </si>
  <si>
    <t>usazení rozvadeče ER1.0</t>
  </si>
  <si>
    <t>1,00</t>
  </si>
  <si>
    <t>210191541</t>
  </si>
  <si>
    <t>montáž pilíře zásuvkového</t>
  </si>
  <si>
    <t>2,00</t>
  </si>
  <si>
    <t>210220021</t>
  </si>
  <si>
    <t>uzemění v zemi FeZn do 120 mm2 vč. svorek, propojení a izolace spojů</t>
  </si>
  <si>
    <t>50,00</t>
  </si>
  <si>
    <t>210901092</t>
  </si>
  <si>
    <t>AYKY 4Bx50mm2 1kV (PU)</t>
  </si>
  <si>
    <t>170,00</t>
  </si>
  <si>
    <t>215104130</t>
  </si>
  <si>
    <t>ukončení kabelu nastřelovacím okem 50mm2</t>
  </si>
  <si>
    <t>24,00</t>
  </si>
  <si>
    <t>Montáž celkem</t>
  </si>
  <si>
    <t>C46M - Zemní práce</t>
  </si>
  <si>
    <t>460010023</t>
  </si>
  <si>
    <t>vytyč.trati kab.vedení ve volném terénu</t>
  </si>
  <si>
    <t>0,18</t>
  </si>
  <si>
    <t>km</t>
  </si>
  <si>
    <t>460030011</t>
  </si>
  <si>
    <t>sejmutí drnu</t>
  </si>
  <si>
    <t>140,00</t>
  </si>
  <si>
    <t>460030071</t>
  </si>
  <si>
    <t>bourání živičných povrchů do 3-5cm</t>
  </si>
  <si>
    <t>6,00</t>
  </si>
  <si>
    <t>P1</t>
  </si>
  <si>
    <t>rozebrání dlažby stávající betonové dlažby</t>
  </si>
  <si>
    <t>460030081</t>
  </si>
  <si>
    <t>řezání spáry v asfaltu nebo betonu</t>
  </si>
  <si>
    <t>460050602</t>
  </si>
  <si>
    <t>ruční výkop jámy zem.tř.3-4</t>
  </si>
  <si>
    <t>0,60</t>
  </si>
  <si>
    <t>460080001</t>
  </si>
  <si>
    <t>betonový základ do rostlé zeminy bez bednění</t>
  </si>
  <si>
    <t>0,06</t>
  </si>
  <si>
    <t>460200153</t>
  </si>
  <si>
    <t>kabel.rýha 35cm šíř. 70cm hl. zem.tř.3</t>
  </si>
  <si>
    <t>75,00</t>
  </si>
  <si>
    <t>460200253</t>
  </si>
  <si>
    <t>kabel.rýha 50cm/šíř. 70cm/hl. zem.tř.3</t>
  </si>
  <si>
    <t>110,00</t>
  </si>
  <si>
    <t>460420022</t>
  </si>
  <si>
    <t>kabel.lože z kop.písku rýha 65cm tl.10cm</t>
  </si>
  <si>
    <t>185,00</t>
  </si>
  <si>
    <t>460490011</t>
  </si>
  <si>
    <t>fólie výstražná z PVC šířky 22cm</t>
  </si>
  <si>
    <t>150,00</t>
  </si>
  <si>
    <t>460510021</t>
  </si>
  <si>
    <t>kabel.prostup z PVC roury světl.do 10.5cm</t>
  </si>
  <si>
    <t>460560153</t>
  </si>
  <si>
    <t>ruč.zához.kab.rýhy 35cm šíř.70cm hl.zem.tř.3</t>
  </si>
  <si>
    <t>460560253</t>
  </si>
  <si>
    <t>ruč.zához.kab.rýhy 50cm šíř.70cm hl.zem.tř.3</t>
  </si>
  <si>
    <t>460620001</t>
  </si>
  <si>
    <t>položení drnu</t>
  </si>
  <si>
    <t>460620013</t>
  </si>
  <si>
    <t>provizorní úprava terénu zem.tř.3</t>
  </si>
  <si>
    <t>P2</t>
  </si>
  <si>
    <t>úprava povrchu makadam 5cm + stěrkové lože 10cm</t>
  </si>
  <si>
    <t>P3</t>
  </si>
  <si>
    <t>znovupoložení rozebrané betonové dlažby vč. podkladních vrstev a hutnění</t>
  </si>
  <si>
    <t>Materiály</t>
  </si>
  <si>
    <t>02137</t>
  </si>
  <si>
    <t>AYKY 4Bx50mm2</t>
  </si>
  <si>
    <t>pilíř se zásuvkovou skříní s náplní 1x zas. 63A 400V, 2x zas. 32A 400V a 3x zás. 16A 400V budou chráněny proudovým chráničem s citlivostí 30mA</t>
  </si>
  <si>
    <t>10.074.580</t>
  </si>
  <si>
    <t>Pásek pozink. FeZn 30x4</t>
  </si>
  <si>
    <t>KG</t>
  </si>
  <si>
    <t>10.076.185</t>
  </si>
  <si>
    <t>Trubka KOPOFLEX  90 rudá</t>
  </si>
  <si>
    <t>10.079.365</t>
  </si>
  <si>
    <t>Trubka KOPOFLEX  75 rudá</t>
  </si>
  <si>
    <t>10.465.785</t>
  </si>
  <si>
    <t>Skříň PER 2/3f/80 33.1.3 pilíř</t>
  </si>
  <si>
    <t>KS</t>
  </si>
  <si>
    <t>31040</t>
  </si>
  <si>
    <t>kabel.oko  50mm2</t>
  </si>
  <si>
    <t>90005</t>
  </si>
  <si>
    <t>fólie z polyetylenu šíře 220mm</t>
  </si>
  <si>
    <t>Základ DPH 21,00%</t>
  </si>
  <si>
    <t>Práce v HZS</t>
  </si>
  <si>
    <t>práce nezahrnuté v rozpočtu</t>
  </si>
  <si>
    <t>hod</t>
  </si>
  <si>
    <t>Revize elektro</t>
  </si>
  <si>
    <t>Vytyčení tras stávajících sítí</t>
  </si>
  <si>
    <t>část vodovodní přípojka</t>
  </si>
  <si>
    <t>část elektro přípojka</t>
  </si>
  <si>
    <t>VRN</t>
  </si>
  <si>
    <t>VODOMĚRNÁ ŠACHTA + VYSTROJENÍ</t>
  </si>
  <si>
    <t>Prefabrikovaná vodoměrná šachta složená z vany a stropní desky o vnitřních rozměrech 0,9x1,2x1,8m /  dle standardů provozovatele VaK Žďár nad Sázavou / přípustná i materiálová var. PP tl. 8 mm (obbetonovaná), instalace na bet. základovou desku dle výkresu 05</t>
  </si>
  <si>
    <t>podkladní beton</t>
  </si>
  <si>
    <t>Poklop litinový 600x600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</si>
</sst>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dd\.mm\.yyyy"/>
    <numFmt numFmtId="165" formatCode="#,##0.00000"/>
    <numFmt numFmtId="166" formatCode="#,##0.000"/>
    <numFmt numFmtId="167" formatCode="#,##0.00\ &quot;Kč&quot;"/>
    <numFmt numFmtId="168" formatCode="#,##0.00&quot; &quot;[$Kč-405];[Red]&quot;-&quot;#,##0.00&quot; &quot;[$Kč-405]"/>
    <numFmt numFmtId="169" formatCode="00"/>
    <numFmt numFmtId="170" formatCode="#,##0.0"/>
    <numFmt numFmtId="171" formatCode="0.00000"/>
    <numFmt numFmtId="172" formatCode="0.0"/>
    <numFmt numFmtId="173" formatCode="[$-10405]#,##0.00;\-#,##0.00"/>
  </numFmts>
  <fonts count="62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b/>
      <sz val="14"/>
      <color rgb="FFFF0000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12"/>
      <name val="Arial CE"/>
      <family val="2"/>
    </font>
    <font>
      <b/>
      <sz val="11"/>
      <name val="Calibri"/>
      <family val="2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8"/>
      <color rgb="FF800080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000000"/>
      <name val="Arial CE1"/>
      <charset val="238"/>
    </font>
    <font>
      <sz val="10"/>
      <color rgb="FF000000"/>
      <name val="Calibri1"/>
      <charset val="238"/>
    </font>
    <font>
      <u/>
      <sz val="10"/>
      <color rgb="FF000000"/>
      <name val="Calibri1"/>
      <charset val="238"/>
    </font>
    <font>
      <sz val="11"/>
      <color rgb="FF000000"/>
      <name val="Calibri1"/>
      <charset val="238"/>
    </font>
    <font>
      <b/>
      <sz val="11"/>
      <color rgb="FF000000"/>
      <name val="Calibri1"/>
      <charset val="238"/>
    </font>
    <font>
      <sz val="11"/>
      <color rgb="FF000000"/>
      <name val="Arial1"/>
      <charset val="238"/>
    </font>
    <font>
      <b/>
      <sz val="12"/>
      <color rgb="FF000000"/>
      <name val="Calibri1"/>
      <charset val="238"/>
    </font>
    <font>
      <b/>
      <sz val="9"/>
      <color rgb="FF000000"/>
      <name val="Calibri1"/>
      <charset val="238"/>
    </font>
    <font>
      <sz val="8"/>
      <color rgb="FF000000"/>
      <name val="Calibri1"/>
      <charset val="238"/>
    </font>
    <font>
      <b/>
      <sz val="10"/>
      <color rgb="FF000000"/>
      <name val="Calibri1"/>
      <charset val="238"/>
    </font>
    <font>
      <sz val="8"/>
      <color rgb="FFFF1493"/>
      <name val="Calibri1"/>
      <charset val="238"/>
    </font>
    <font>
      <i/>
      <sz val="8"/>
      <color rgb="FF000000"/>
      <name val="Calibri1"/>
      <charset val="238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9"/>
      <name val="Arial CE"/>
      <family val="2"/>
      <charset val="238"/>
    </font>
    <font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EEEEEE"/>
        <bgColor rgb="FFEEEEEE"/>
      </patternFill>
    </fill>
    <fill>
      <patternFill patternType="solid">
        <fgColor rgb="FFC0C0C0"/>
        <bgColor rgb="FFC0C0C0"/>
      </patternFill>
    </fill>
    <fill>
      <patternFill patternType="solid">
        <fgColor rgb="FFDDDDDD"/>
        <bgColor rgb="FFDDDDDD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38" fillId="0" borderId="0"/>
    <xf numFmtId="0" fontId="43" fillId="0" borderId="0"/>
    <xf numFmtId="0" fontId="50" fillId="0" borderId="0"/>
    <xf numFmtId="0" fontId="50" fillId="0" borderId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2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7" xfId="0" applyFon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5" fontId="19" fillId="0" borderId="10" xfId="0" applyNumberFormat="1" applyFont="1" applyBorder="1" applyAlignment="1"/>
    <xf numFmtId="165" fontId="19" fillId="0" borderId="11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2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Border="1" applyAlignment="1"/>
    <xf numFmtId="165" fontId="6" fillId="0" borderId="13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49" fontId="13" fillId="0" borderId="18" xfId="0" applyNumberFormat="1" applyFont="1" applyBorder="1" applyAlignment="1" applyProtection="1">
      <alignment horizontal="left" vertical="center" wrapTex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166" fontId="13" fillId="0" borderId="18" xfId="0" applyNumberFormat="1" applyFont="1" applyBorder="1" applyAlignment="1" applyProtection="1">
      <alignment vertical="center"/>
      <protection locked="0"/>
    </xf>
    <xf numFmtId="4" fontId="13" fillId="0" borderId="18" xfId="0" applyNumberFormat="1" applyFont="1" applyBorder="1" applyAlignment="1" applyProtection="1">
      <alignment vertical="center"/>
      <protection locked="0"/>
    </xf>
    <xf numFmtId="0" fontId="14" fillId="0" borderId="12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5" fontId="14" fillId="0" borderId="0" xfId="0" applyNumberFormat="1" applyFont="1" applyBorder="1" applyAlignment="1">
      <alignment vertical="center"/>
    </xf>
    <xf numFmtId="165" fontId="14" fillId="0" borderId="13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49" fontId="22" fillId="0" borderId="18" xfId="0" applyNumberFormat="1" applyFont="1" applyBorder="1" applyAlignment="1" applyProtection="1">
      <alignment horizontal="left" vertical="center" wrapText="1"/>
      <protection locked="0"/>
    </xf>
    <xf numFmtId="0" fontId="22" fillId="0" borderId="18" xfId="0" applyFont="1" applyBorder="1" applyAlignment="1" applyProtection="1">
      <alignment horizontal="left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166" fontId="22" fillId="0" borderId="18" xfId="0" applyNumberFormat="1" applyFont="1" applyBorder="1" applyAlignment="1" applyProtection="1">
      <alignment vertical="center"/>
      <protection locked="0"/>
    </xf>
    <xf numFmtId="4" fontId="22" fillId="0" borderId="18" xfId="0" applyNumberFormat="1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0" borderId="12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18" xfId="0" applyFont="1" applyBorder="1" applyAlignment="1" applyProtection="1">
      <alignment horizontal="left" vertical="center" wrapText="1"/>
      <protection locked="0"/>
    </xf>
    <xf numFmtId="0" fontId="13" fillId="0" borderId="19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2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29" fillId="0" borderId="0" xfId="0" applyFont="1" applyAlignment="1">
      <alignment horizontal="left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21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166" fontId="8" fillId="0" borderId="0" xfId="0" applyNumberFormat="1" applyFont="1" applyBorder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left" vertical="center"/>
    </xf>
    <xf numFmtId="0" fontId="34" fillId="0" borderId="0" xfId="0" applyFont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0" fontId="39" fillId="0" borderId="0" xfId="2" applyFont="1"/>
    <xf numFmtId="0" fontId="40" fillId="0" borderId="0" xfId="2" applyFont="1" applyAlignment="1">
      <alignment horizontal="center"/>
    </xf>
    <xf numFmtId="0" fontId="40" fillId="0" borderId="0" xfId="2" applyFont="1" applyAlignment="1">
      <alignment horizontal="right"/>
    </xf>
    <xf numFmtId="0" fontId="41" fillId="0" borderId="23" xfId="2" applyFont="1" applyBorder="1" applyAlignment="1">
      <alignment horizontal="right"/>
    </xf>
    <xf numFmtId="0" fontId="41" fillId="0" borderId="24" xfId="2" applyFont="1" applyBorder="1" applyAlignment="1">
      <alignment horizontal="right"/>
    </xf>
    <xf numFmtId="0" fontId="41" fillId="3" borderId="23" xfId="2" applyFont="1" applyFill="1" applyBorder="1" applyAlignment="1">
      <alignment horizontal="right"/>
    </xf>
    <xf numFmtId="0" fontId="41" fillId="3" borderId="24" xfId="2" applyFont="1" applyFill="1" applyBorder="1" applyAlignment="1">
      <alignment horizontal="right"/>
    </xf>
    <xf numFmtId="49" fontId="45" fillId="4" borderId="22" xfId="2" applyNumberFormat="1" applyFont="1" applyFill="1" applyBorder="1" applyAlignment="1">
      <alignment vertical="top"/>
    </xf>
    <xf numFmtId="0" fontId="45" fillId="4" borderId="22" xfId="2" applyFont="1" applyFill="1" applyBorder="1" applyAlignment="1">
      <alignment horizontal="center" vertical="top"/>
    </xf>
    <xf numFmtId="168" fontId="45" fillId="4" borderId="22" xfId="2" applyNumberFormat="1" applyFont="1" applyFill="1" applyBorder="1" applyAlignment="1">
      <alignment horizontal="center" vertical="top"/>
    </xf>
    <xf numFmtId="0" fontId="45" fillId="4" borderId="22" xfId="2" applyFont="1" applyFill="1" applyBorder="1" applyAlignment="1">
      <alignment horizontal="center" vertical="top" wrapText="1"/>
    </xf>
    <xf numFmtId="0" fontId="46" fillId="5" borderId="23" xfId="2" applyFont="1" applyFill="1" applyBorder="1" applyAlignment="1">
      <alignment horizontal="center" vertical="top"/>
    </xf>
    <xf numFmtId="169" fontId="47" fillId="0" borderId="22" xfId="2" applyNumberFormat="1" applyFont="1" applyBorder="1" applyAlignment="1">
      <alignment horizontal="center" vertical="center"/>
    </xf>
    <xf numFmtId="0" fontId="46" fillId="0" borderId="22" xfId="2" applyFont="1" applyBorder="1" applyAlignment="1">
      <alignment vertical="top" wrapText="1"/>
    </xf>
    <xf numFmtId="49" fontId="46" fillId="0" borderId="22" xfId="2" applyNumberFormat="1" applyFont="1" applyBorder="1" applyAlignment="1">
      <alignment horizontal="center" shrinkToFit="1"/>
    </xf>
    <xf numFmtId="170" fontId="46" fillId="0" borderId="22" xfId="2" applyNumberFormat="1" applyFont="1" applyBorder="1" applyAlignment="1">
      <alignment horizontal="right"/>
    </xf>
    <xf numFmtId="168" fontId="46" fillId="0" borderId="22" xfId="2" applyNumberFormat="1" applyFont="1" applyBorder="1" applyAlignment="1">
      <alignment horizontal="right"/>
    </xf>
    <xf numFmtId="168" fontId="46" fillId="0" borderId="22" xfId="2" applyNumberFormat="1" applyFont="1" applyBorder="1"/>
    <xf numFmtId="171" fontId="46" fillId="0" borderId="22" xfId="2" applyNumberFormat="1" applyFont="1" applyBorder="1"/>
    <xf numFmtId="166" fontId="46" fillId="0" borderId="22" xfId="2" applyNumberFormat="1" applyFont="1" applyBorder="1"/>
    <xf numFmtId="2" fontId="48" fillId="0" borderId="22" xfId="2" applyNumberFormat="1" applyFont="1" applyBorder="1"/>
    <xf numFmtId="0" fontId="46" fillId="0" borderId="22" xfId="2" applyFont="1" applyBorder="1" applyAlignment="1">
      <alignment horizontal="center" vertical="top"/>
    </xf>
    <xf numFmtId="49" fontId="45" fillId="4" borderId="23" xfId="2" applyNumberFormat="1" applyFont="1" applyFill="1" applyBorder="1" applyAlignment="1">
      <alignment vertical="top"/>
    </xf>
    <xf numFmtId="0" fontId="44" fillId="4" borderId="24" xfId="2" applyFont="1" applyFill="1" applyBorder="1" applyAlignment="1">
      <alignment horizontal="left" vertical="top"/>
    </xf>
    <xf numFmtId="0" fontId="45" fillId="4" borderId="24" xfId="2" applyFont="1" applyFill="1" applyBorder="1" applyAlignment="1">
      <alignment horizontal="center" vertical="top"/>
    </xf>
    <xf numFmtId="168" fontId="45" fillId="4" borderId="24" xfId="2" applyNumberFormat="1" applyFont="1" applyFill="1" applyBorder="1" applyAlignment="1">
      <alignment horizontal="center" vertical="top"/>
    </xf>
    <xf numFmtId="0" fontId="45" fillId="4" borderId="24" xfId="2" applyFont="1" applyFill="1" applyBorder="1" applyAlignment="1">
      <alignment horizontal="center" vertical="top" wrapText="1"/>
    </xf>
    <xf numFmtId="172" fontId="45" fillId="4" borderId="22" xfId="2" applyNumberFormat="1" applyFont="1" applyFill="1" applyBorder="1" applyAlignment="1">
      <alignment horizontal="center" vertical="top"/>
    </xf>
    <xf numFmtId="0" fontId="45" fillId="4" borderId="25" xfId="2" applyFont="1" applyFill="1" applyBorder="1" applyAlignment="1">
      <alignment horizontal="center" vertical="top" wrapText="1"/>
    </xf>
    <xf numFmtId="4" fontId="46" fillId="0" borderId="22" xfId="2" applyNumberFormat="1" applyFont="1" applyBorder="1"/>
    <xf numFmtId="0" fontId="43" fillId="0" borderId="0" xfId="3"/>
    <xf numFmtId="0" fontId="39" fillId="0" borderId="0" xfId="2" applyFont="1" applyAlignment="1">
      <alignment horizontal="right"/>
    </xf>
    <xf numFmtId="0" fontId="28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1" fillId="0" borderId="0" xfId="4" applyFont="1"/>
    <xf numFmtId="0" fontId="52" fillId="0" borderId="0" xfId="5" applyFont="1" applyAlignment="1">
      <alignment horizontal="center" vertical="top" wrapText="1" readingOrder="1"/>
    </xf>
    <xf numFmtId="0" fontId="51" fillId="0" borderId="2" xfId="5" applyFont="1" applyBorder="1" applyAlignment="1">
      <alignment vertical="top" wrapText="1"/>
    </xf>
    <xf numFmtId="0" fontId="51" fillId="0" borderId="0" xfId="5" applyFont="1" applyAlignment="1">
      <alignment vertical="top" wrapText="1"/>
    </xf>
    <xf numFmtId="0" fontId="57" fillId="0" borderId="28" xfId="5" applyFont="1" applyBorder="1" applyAlignment="1">
      <alignment vertical="top" wrapText="1" readingOrder="1"/>
    </xf>
    <xf numFmtId="0" fontId="55" fillId="0" borderId="0" xfId="5" applyFont="1" applyAlignment="1">
      <alignment horizontal="left" vertical="center" wrapText="1" readingOrder="1"/>
    </xf>
    <xf numFmtId="0" fontId="55" fillId="0" borderId="0" xfId="5" applyFont="1" applyAlignment="1">
      <alignment vertical="center" wrapText="1" readingOrder="1"/>
    </xf>
    <xf numFmtId="0" fontId="56" fillId="0" borderId="31" xfId="5" applyFont="1" applyBorder="1" applyAlignment="1">
      <alignment vertical="top" wrapText="1"/>
    </xf>
    <xf numFmtId="0" fontId="57" fillId="0" borderId="27" xfId="5" applyFont="1" applyBorder="1" applyAlignment="1">
      <alignment horizontal="right" vertical="top" wrapText="1" readingOrder="1"/>
    </xf>
    <xf numFmtId="4" fontId="57" fillId="0" borderId="27" xfId="5" applyNumberFormat="1" applyFont="1" applyBorder="1" applyAlignment="1">
      <alignment horizontal="right" vertical="top" wrapText="1" readingOrder="1"/>
    </xf>
    <xf numFmtId="0" fontId="51" fillId="0" borderId="27" xfId="5" applyFont="1" applyBorder="1" applyAlignment="1">
      <alignment vertical="top" wrapText="1"/>
    </xf>
    <xf numFmtId="4" fontId="58" fillId="0" borderId="27" xfId="5" applyNumberFormat="1" applyFont="1" applyBorder="1" applyAlignment="1">
      <alignment horizontal="right" vertical="top" wrapText="1" readingOrder="1"/>
    </xf>
    <xf numFmtId="0" fontId="56" fillId="0" borderId="31" xfId="5" applyFont="1" applyBorder="1" applyAlignment="1">
      <alignment horizontal="left" wrapText="1"/>
    </xf>
    <xf numFmtId="0" fontId="55" fillId="0" borderId="31" xfId="5" applyFont="1" applyBorder="1" applyAlignment="1">
      <alignment horizontal="left" wrapText="1" readingOrder="1"/>
    </xf>
    <xf numFmtId="0" fontId="51" fillId="0" borderId="0" xfId="5" applyFont="1" applyAlignment="1">
      <alignment horizontal="left" wrapText="1"/>
    </xf>
    <xf numFmtId="0" fontId="55" fillId="0" borderId="0" xfId="5" applyFont="1" applyAlignment="1">
      <alignment horizontal="left" wrapText="1" readingOrder="1"/>
    </xf>
    <xf numFmtId="0" fontId="51" fillId="0" borderId="0" xfId="4" applyFont="1" applyAlignment="1">
      <alignment horizontal="left"/>
    </xf>
    <xf numFmtId="0" fontId="57" fillId="0" borderId="0" xfId="5" applyFont="1" applyAlignment="1">
      <alignment vertical="top" wrapText="1" readingOrder="1"/>
    </xf>
    <xf numFmtId="0" fontId="57" fillId="0" borderId="27" xfId="5" applyFont="1" applyBorder="1" applyAlignment="1">
      <alignment vertical="top" wrapText="1" readingOrder="1"/>
    </xf>
    <xf numFmtId="0" fontId="60" fillId="0" borderId="28" xfId="5" applyFont="1" applyBorder="1" applyAlignment="1">
      <alignment vertical="top" wrapText="1" readingOrder="1"/>
    </xf>
    <xf numFmtId="164" fontId="61" fillId="0" borderId="0" xfId="0" applyNumberFormat="1" applyFont="1" applyAlignment="1">
      <alignment horizontal="left" vertical="center"/>
    </xf>
    <xf numFmtId="0" fontId="34" fillId="0" borderId="0" xfId="4" applyFont="1"/>
    <xf numFmtId="0" fontId="34" fillId="0" borderId="2" xfId="5" applyFont="1" applyBorder="1" applyAlignment="1">
      <alignment vertical="top" wrapText="1"/>
    </xf>
    <xf numFmtId="0" fontId="34" fillId="0" borderId="0" xfId="5" applyFont="1" applyAlignment="1">
      <alignment vertical="top" wrapText="1"/>
    </xf>
    <xf numFmtId="0" fontId="47" fillId="0" borderId="22" xfId="2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3" fillId="2" borderId="5" xfId="0" applyFont="1" applyFill="1" applyBorder="1" applyAlignment="1">
      <alignment horizontal="right" vertical="center"/>
    </xf>
    <xf numFmtId="0" fontId="13" fillId="2" borderId="5" xfId="0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42" fillId="5" borderId="25" xfId="2" applyFont="1" applyFill="1" applyBorder="1" applyAlignment="1">
      <alignment horizontal="left" vertical="center" wrapText="1"/>
    </xf>
    <xf numFmtId="0" fontId="43" fillId="0" borderId="22" xfId="3" applyBorder="1"/>
    <xf numFmtId="0" fontId="47" fillId="0" borderId="22" xfId="2" applyFont="1" applyBorder="1" applyAlignment="1">
      <alignment horizontal="center" vertical="center" wrapText="1"/>
    </xf>
    <xf numFmtId="0" fontId="49" fillId="0" borderId="22" xfId="2" applyFont="1" applyBorder="1" applyAlignment="1">
      <alignment horizontal="left" vertical="center" wrapText="1"/>
    </xf>
    <xf numFmtId="0" fontId="41" fillId="3" borderId="22" xfId="2" applyFont="1" applyFill="1" applyBorder="1" applyAlignment="1">
      <alignment horizontal="left" vertical="center"/>
    </xf>
    <xf numFmtId="0" fontId="42" fillId="0" borderId="25" xfId="2" applyFont="1" applyBorder="1" applyAlignment="1">
      <alignment horizontal="left" vertical="center"/>
    </xf>
    <xf numFmtId="0" fontId="43" fillId="0" borderId="25" xfId="3" applyBorder="1"/>
    <xf numFmtId="0" fontId="44" fillId="3" borderId="25" xfId="2" applyFont="1" applyFill="1" applyBorder="1" applyAlignment="1">
      <alignment horizontal="left" vertical="center"/>
    </xf>
    <xf numFmtId="0" fontId="42" fillId="3" borderId="25" xfId="2" applyFont="1" applyFill="1" applyBorder="1" applyAlignment="1">
      <alignment horizontal="left" vertical="center"/>
    </xf>
    <xf numFmtId="0" fontId="57" fillId="0" borderId="27" xfId="5" applyFont="1" applyBorder="1" applyAlignment="1">
      <alignment horizontal="right" vertical="top" wrapText="1" readingOrder="1"/>
    </xf>
    <xf numFmtId="0" fontId="51" fillId="0" borderId="27" xfId="4" applyFont="1" applyBorder="1"/>
    <xf numFmtId="0" fontId="57" fillId="0" borderId="27" xfId="5" applyFont="1" applyBorder="1" applyAlignment="1">
      <alignment vertical="top" wrapText="1" readingOrder="1"/>
    </xf>
    <xf numFmtId="0" fontId="60" fillId="0" borderId="28" xfId="5" applyFont="1" applyBorder="1" applyAlignment="1">
      <alignment horizontal="left" vertical="top" wrapText="1" readingOrder="1"/>
    </xf>
    <xf numFmtId="0" fontId="57" fillId="0" borderId="29" xfId="5" applyFont="1" applyBorder="1" applyAlignment="1">
      <alignment horizontal="left" vertical="top" wrapText="1" readingOrder="1"/>
    </xf>
    <xf numFmtId="0" fontId="57" fillId="0" borderId="30" xfId="5" applyFont="1" applyBorder="1" applyAlignment="1">
      <alignment horizontal="left" vertical="top" wrapText="1" readingOrder="1"/>
    </xf>
    <xf numFmtId="2" fontId="57" fillId="0" borderId="27" xfId="5" applyNumberFormat="1" applyFont="1" applyBorder="1" applyAlignment="1">
      <alignment horizontal="right" vertical="top" wrapText="1" readingOrder="1"/>
    </xf>
    <xf numFmtId="2" fontId="51" fillId="0" borderId="27" xfId="4" applyNumberFormat="1" applyFont="1" applyBorder="1"/>
    <xf numFmtId="173" fontId="57" fillId="0" borderId="27" xfId="5" applyNumberFormat="1" applyFont="1" applyBorder="1" applyAlignment="1">
      <alignment horizontal="right" vertical="top" wrapText="1" readingOrder="1"/>
    </xf>
    <xf numFmtId="0" fontId="55" fillId="0" borderId="28" xfId="5" applyFont="1" applyBorder="1" applyAlignment="1">
      <alignment horizontal="center" vertical="center" wrapText="1" readingOrder="1"/>
    </xf>
    <xf numFmtId="0" fontId="55" fillId="0" borderId="29" xfId="5" applyFont="1" applyBorder="1" applyAlignment="1">
      <alignment horizontal="center" vertical="center" wrapText="1" readingOrder="1"/>
    </xf>
    <xf numFmtId="0" fontId="55" fillId="0" borderId="30" xfId="5" applyFont="1" applyBorder="1" applyAlignment="1">
      <alignment horizontal="center" vertical="center" wrapText="1" readingOrder="1"/>
    </xf>
    <xf numFmtId="0" fontId="51" fillId="0" borderId="28" xfId="5" applyFont="1" applyBorder="1" applyAlignment="1">
      <alignment horizontal="center" vertical="top" wrapText="1"/>
    </xf>
    <xf numFmtId="0" fontId="51" fillId="0" borderId="29" xfId="5" applyFont="1" applyBorder="1" applyAlignment="1">
      <alignment horizontal="center" vertical="top" wrapText="1"/>
    </xf>
    <xf numFmtId="0" fontId="51" fillId="0" borderId="30" xfId="5" applyFont="1" applyBorder="1" applyAlignment="1">
      <alignment horizontal="center" vertical="top" wrapText="1"/>
    </xf>
    <xf numFmtId="0" fontId="58" fillId="0" borderId="27" xfId="5" applyFont="1" applyBorder="1" applyAlignment="1">
      <alignment horizontal="left" vertical="top" wrapText="1" readingOrder="1"/>
    </xf>
    <xf numFmtId="173" fontId="58" fillId="0" borderId="27" xfId="5" applyNumberFormat="1" applyFont="1" applyBorder="1" applyAlignment="1">
      <alignment horizontal="right" vertical="top" wrapText="1" readingOrder="1"/>
    </xf>
    <xf numFmtId="0" fontId="55" fillId="0" borderId="31" xfId="5" applyFont="1" applyBorder="1" applyAlignment="1">
      <alignment horizontal="left" wrapText="1" readingOrder="1"/>
    </xf>
    <xf numFmtId="0" fontId="51" fillId="0" borderId="31" xfId="5" applyFont="1" applyBorder="1" applyAlignment="1">
      <alignment horizontal="left" wrapText="1"/>
    </xf>
    <xf numFmtId="0" fontId="55" fillId="0" borderId="32" xfId="5" applyFont="1" applyBorder="1" applyAlignment="1">
      <alignment horizontal="left" wrapText="1" readingOrder="1"/>
    </xf>
    <xf numFmtId="0" fontId="55" fillId="0" borderId="28" xfId="5" applyFont="1" applyBorder="1" applyAlignment="1">
      <alignment horizontal="center" wrapText="1" readingOrder="1"/>
    </xf>
    <xf numFmtId="0" fontId="55" fillId="0" borderId="30" xfId="5" applyFont="1" applyBorder="1" applyAlignment="1">
      <alignment horizontal="center" wrapText="1" readingOrder="1"/>
    </xf>
    <xf numFmtId="0" fontId="59" fillId="0" borderId="0" xfId="5" applyFont="1" applyAlignment="1">
      <alignment horizontal="center" vertical="top" wrapText="1" readingOrder="1"/>
    </xf>
    <xf numFmtId="0" fontId="51" fillId="0" borderId="0" xfId="4" applyFont="1"/>
    <xf numFmtId="0" fontId="57" fillId="0" borderId="28" xfId="5" applyFont="1" applyBorder="1" applyAlignment="1">
      <alignment horizontal="left" vertical="top" wrapText="1" readingOrder="1"/>
    </xf>
    <xf numFmtId="0" fontId="57" fillId="0" borderId="27" xfId="5" applyFont="1" applyBorder="1" applyAlignment="1">
      <alignment horizontal="left" vertical="top" wrapText="1" readingOrder="1"/>
    </xf>
    <xf numFmtId="0" fontId="58" fillId="0" borderId="27" xfId="5" applyFont="1" applyBorder="1" applyAlignment="1">
      <alignment vertical="top" wrapText="1" readingOrder="1"/>
    </xf>
    <xf numFmtId="0" fontId="31" fillId="0" borderId="27" xfId="4" applyFont="1" applyBorder="1"/>
    <xf numFmtId="0" fontId="60" fillId="0" borderId="27" xfId="5" applyFont="1" applyBorder="1" applyAlignment="1">
      <alignment vertical="top" wrapText="1" readingOrder="1"/>
    </xf>
    <xf numFmtId="0" fontId="55" fillId="0" borderId="31" xfId="5" applyFont="1" applyBorder="1" applyAlignment="1">
      <alignment horizontal="right" vertical="top" wrapText="1" readingOrder="1"/>
    </xf>
    <xf numFmtId="0" fontId="51" fillId="0" borderId="31" xfId="5" applyFont="1" applyBorder="1" applyAlignment="1">
      <alignment vertical="top" wrapText="1"/>
    </xf>
    <xf numFmtId="0" fontId="55" fillId="0" borderId="31" xfId="5" applyFont="1" applyBorder="1" applyAlignment="1">
      <alignment vertical="top" wrapText="1" readingOrder="1"/>
    </xf>
    <xf numFmtId="0" fontId="55" fillId="0" borderId="27" xfId="5" applyFont="1" applyBorder="1" applyAlignment="1">
      <alignment horizontal="left" vertical="center" wrapText="1" readingOrder="1"/>
    </xf>
    <xf numFmtId="0" fontId="51" fillId="0" borderId="27" xfId="5" applyFont="1" applyBorder="1" applyAlignment="1">
      <alignment vertical="top" wrapText="1"/>
    </xf>
    <xf numFmtId="0" fontId="55" fillId="0" borderId="28" xfId="5" applyFont="1" applyBorder="1" applyAlignment="1">
      <alignment horizontal="left" vertical="center" wrapText="1" readingOrder="1"/>
    </xf>
    <xf numFmtId="0" fontId="55" fillId="0" borderId="29" xfId="5" applyFont="1" applyBorder="1" applyAlignment="1">
      <alignment horizontal="left" vertical="center" wrapText="1" readingOrder="1"/>
    </xf>
    <xf numFmtId="0" fontId="55" fillId="0" borderId="30" xfId="5" applyFont="1" applyBorder="1" applyAlignment="1">
      <alignment horizontal="left" vertical="center" wrapText="1" readingOrder="1"/>
    </xf>
    <xf numFmtId="4" fontId="58" fillId="0" borderId="28" xfId="5" applyNumberFormat="1" applyFont="1" applyBorder="1" applyAlignment="1">
      <alignment horizontal="right" vertical="top" wrapText="1" readingOrder="1"/>
    </xf>
    <xf numFmtId="0" fontId="58" fillId="0" borderId="30" xfId="5" applyFont="1" applyBorder="1" applyAlignment="1">
      <alignment horizontal="right" vertical="top" wrapText="1" readingOrder="1"/>
    </xf>
    <xf numFmtId="4" fontId="55" fillId="0" borderId="28" xfId="5" applyNumberFormat="1" applyFont="1" applyBorder="1" applyAlignment="1">
      <alignment horizontal="right" vertical="top" wrapText="1" readingOrder="1"/>
    </xf>
    <xf numFmtId="0" fontId="55" fillId="0" borderId="29" xfId="5" applyFont="1" applyBorder="1" applyAlignment="1">
      <alignment horizontal="right" vertical="top" wrapText="1" readingOrder="1"/>
    </xf>
    <xf numFmtId="0" fontId="55" fillId="0" borderId="30" xfId="5" applyFont="1" applyBorder="1" applyAlignment="1">
      <alignment horizontal="right" vertical="top" wrapText="1" readingOrder="1"/>
    </xf>
    <xf numFmtId="4" fontId="55" fillId="0" borderId="27" xfId="5" applyNumberFormat="1" applyFont="1" applyBorder="1" applyAlignment="1">
      <alignment horizontal="right" vertical="top" wrapText="1" readingOrder="1"/>
    </xf>
    <xf numFmtId="0" fontId="55" fillId="0" borderId="27" xfId="5" applyFont="1" applyBorder="1" applyAlignment="1">
      <alignment horizontal="right" vertical="top" wrapText="1" readingOrder="1"/>
    </xf>
    <xf numFmtId="0" fontId="55" fillId="0" borderId="27" xfId="5" applyFont="1" applyBorder="1" applyAlignment="1">
      <alignment horizontal="left" vertical="top" wrapText="1" readingOrder="1"/>
    </xf>
    <xf numFmtId="0" fontId="55" fillId="0" borderId="28" xfId="5" applyFont="1" applyBorder="1" applyAlignment="1">
      <alignment horizontal="left" vertical="top" wrapText="1" readingOrder="1"/>
    </xf>
    <xf numFmtId="0" fontId="55" fillId="0" borderId="29" xfId="5" applyFont="1" applyBorder="1" applyAlignment="1">
      <alignment horizontal="left" vertical="top" wrapText="1" readingOrder="1"/>
    </xf>
    <xf numFmtId="0" fontId="55" fillId="0" borderId="30" xfId="5" applyFont="1" applyBorder="1" applyAlignment="1">
      <alignment horizontal="left" vertical="top" wrapText="1" readingOrder="1"/>
    </xf>
    <xf numFmtId="173" fontId="58" fillId="0" borderId="28" xfId="5" applyNumberFormat="1" applyFont="1" applyBorder="1" applyAlignment="1">
      <alignment horizontal="right" vertical="top" wrapText="1" readingOrder="1"/>
    </xf>
    <xf numFmtId="0" fontId="57" fillId="0" borderId="28" xfId="5" applyFont="1" applyBorder="1" applyAlignment="1">
      <alignment horizontal="right" vertical="top" wrapText="1" readingOrder="1"/>
    </xf>
    <xf numFmtId="0" fontId="57" fillId="0" borderId="30" xfId="5" applyFont="1" applyBorder="1" applyAlignment="1">
      <alignment horizontal="right" vertical="top" wrapText="1" readingOrder="1"/>
    </xf>
    <xf numFmtId="0" fontId="57" fillId="0" borderId="28" xfId="5" applyFont="1" applyBorder="1" applyAlignment="1">
      <alignment horizontal="center" vertical="top" wrapText="1" readingOrder="1"/>
    </xf>
    <xf numFmtId="0" fontId="57" fillId="0" borderId="29" xfId="5" applyFont="1" applyBorder="1" applyAlignment="1">
      <alignment horizontal="center" vertical="top" wrapText="1" readingOrder="1"/>
    </xf>
    <xf numFmtId="0" fontId="57" fillId="0" borderId="30" xfId="5" applyFont="1" applyBorder="1" applyAlignment="1">
      <alignment horizontal="center" vertical="top" wrapText="1" readingOrder="1"/>
    </xf>
    <xf numFmtId="4" fontId="57" fillId="0" borderId="27" xfId="5" applyNumberFormat="1" applyFont="1" applyBorder="1" applyAlignment="1">
      <alignment horizontal="right" vertical="top" wrapText="1" readingOrder="1"/>
    </xf>
    <xf numFmtId="0" fontId="55" fillId="0" borderId="28" xfId="5" applyFont="1" applyBorder="1" applyAlignment="1">
      <alignment horizontal="center" vertical="top" wrapText="1" readingOrder="1"/>
    </xf>
    <xf numFmtId="0" fontId="55" fillId="0" borderId="29" xfId="5" applyFont="1" applyBorder="1" applyAlignment="1">
      <alignment horizontal="center" vertical="top" wrapText="1" readingOrder="1"/>
    </xf>
    <xf numFmtId="0" fontId="55" fillId="0" borderId="30" xfId="5" applyFont="1" applyBorder="1" applyAlignment="1">
      <alignment horizontal="center" vertical="top" wrapText="1" readingOrder="1"/>
    </xf>
    <xf numFmtId="4" fontId="57" fillId="0" borderId="28" xfId="5" applyNumberFormat="1" applyFont="1" applyBorder="1" applyAlignment="1">
      <alignment horizontal="right" vertical="top" wrapText="1" readingOrder="1"/>
    </xf>
    <xf numFmtId="4" fontId="57" fillId="0" borderId="30" xfId="5" applyNumberFormat="1" applyFont="1" applyBorder="1" applyAlignment="1">
      <alignment horizontal="right" vertical="top" wrapText="1" readingOrder="1"/>
    </xf>
    <xf numFmtId="4" fontId="57" fillId="0" borderId="29" xfId="5" applyNumberFormat="1" applyFont="1" applyBorder="1" applyAlignment="1">
      <alignment horizontal="right" vertical="top" wrapText="1" readingOrder="1"/>
    </xf>
    <xf numFmtId="0" fontId="51" fillId="0" borderId="27" xfId="4" applyFont="1" applyBorder="1" applyAlignment="1">
      <alignment horizontal="center"/>
    </xf>
    <xf numFmtId="173" fontId="57" fillId="0" borderId="28" xfId="5" applyNumberFormat="1" applyFont="1" applyBorder="1" applyAlignment="1">
      <alignment horizontal="right" vertical="top" wrapText="1" readingOrder="1"/>
    </xf>
    <xf numFmtId="4" fontId="58" fillId="0" borderId="29" xfId="5" applyNumberFormat="1" applyFont="1" applyBorder="1" applyAlignment="1">
      <alignment horizontal="right" vertical="top" wrapText="1" readingOrder="1"/>
    </xf>
    <xf numFmtId="4" fontId="58" fillId="0" borderId="30" xfId="5" applyNumberFormat="1" applyFont="1" applyBorder="1" applyAlignment="1">
      <alignment horizontal="right" vertical="top" wrapText="1" readingOrder="1"/>
    </xf>
    <xf numFmtId="4" fontId="58" fillId="0" borderId="27" xfId="5" applyNumberFormat="1" applyFont="1" applyBorder="1" applyAlignment="1">
      <alignment horizontal="right" vertical="top" wrapText="1" readingOrder="1"/>
    </xf>
    <xf numFmtId="0" fontId="55" fillId="0" borderId="27" xfId="5" applyFont="1" applyBorder="1" applyAlignment="1">
      <alignment vertical="top" wrapText="1" readingOrder="1"/>
    </xf>
    <xf numFmtId="0" fontId="53" fillId="0" borderId="0" xfId="5" applyFont="1" applyAlignment="1">
      <alignment horizontal="center" vertical="top" wrapText="1" readingOrder="1"/>
    </xf>
    <xf numFmtId="0" fontId="54" fillId="0" borderId="0" xfId="5" applyFont="1" applyAlignment="1">
      <alignment horizontal="right" vertical="top" wrapText="1" readingOrder="1"/>
    </xf>
    <xf numFmtId="0" fontId="55" fillId="0" borderId="2" xfId="5" applyFont="1" applyBorder="1" applyAlignment="1">
      <alignment horizontal="right" vertical="top" wrapText="1" readingOrder="1"/>
    </xf>
    <xf numFmtId="0" fontId="51" fillId="0" borderId="2" xfId="5" applyFont="1" applyBorder="1" applyAlignment="1">
      <alignment vertical="top" wrapText="1"/>
    </xf>
    <xf numFmtId="0" fontId="55" fillId="0" borderId="2" xfId="5" applyFont="1" applyBorder="1" applyAlignment="1">
      <alignment horizontal="left" vertical="top" wrapText="1" readingOrder="1"/>
    </xf>
    <xf numFmtId="0" fontId="56" fillId="0" borderId="26" xfId="5" applyFont="1" applyBorder="1" applyAlignment="1">
      <alignment horizontal="center" vertical="top" wrapText="1"/>
    </xf>
    <xf numFmtId="0" fontId="31" fillId="0" borderId="0" xfId="4" applyFont="1" applyAlignment="1">
      <alignment horizontal="center"/>
    </xf>
    <xf numFmtId="0" fontId="34" fillId="0" borderId="2" xfId="5" applyFont="1" applyBorder="1" applyAlignment="1">
      <alignment vertical="top" wrapText="1"/>
    </xf>
    <xf numFmtId="0" fontId="34" fillId="0" borderId="27" xfId="4" applyFont="1" applyBorder="1" applyAlignment="1">
      <alignment horizontal="center"/>
    </xf>
    <xf numFmtId="0" fontId="34" fillId="0" borderId="27" xfId="5" applyFont="1" applyBorder="1" applyAlignment="1">
      <alignment vertical="top" wrapText="1"/>
    </xf>
  </cellXfs>
  <cellStyles count="6">
    <cellStyle name="Excel Built-in Explanatory Text" xfId="2" xr:uid="{1B7D4B6F-15F8-40CC-AD97-A8E1DB58BF70}"/>
    <cellStyle name="Hypertextový odkaz" xfId="1" builtinId="8"/>
    <cellStyle name="Normal" xfId="5" xr:uid="{131287D6-CE1E-4CFA-BF12-EBBDF9E31F72}"/>
    <cellStyle name="Normální" xfId="0" builtinId="0" customBuiltin="1"/>
    <cellStyle name="Normální 2" xfId="3" xr:uid="{21921C9B-DADC-49FA-A9E5-EDE26DEDCA6A}"/>
    <cellStyle name="Normální 3" xfId="4" xr:uid="{7481A37A-4FCB-4062-B9EE-C1E137FB0F43}"/>
  </cellStyles>
  <dxfs count="4">
    <dxf>
      <font>
        <b val="0"/>
        <i val="0"/>
        <color rgb="FF006600"/>
        <family val="2"/>
        <charset val="238"/>
      </font>
      <fill>
        <patternFill patternType="solid">
          <fgColor rgb="FFCCFFCC"/>
          <bgColor rgb="FFCCFFCC"/>
        </patternFill>
      </fill>
    </dxf>
    <dxf>
      <font>
        <b val="0"/>
        <i val="0"/>
        <color rgb="FF006600"/>
        <charset val="238"/>
      </font>
      <fill>
        <patternFill patternType="solid">
          <fgColor rgb="FFCCFFCC"/>
          <bgColor rgb="FFCCFFCC"/>
        </patternFill>
      </fill>
    </dxf>
    <dxf>
      <font>
        <b val="0"/>
        <i val="0"/>
        <color rgb="FF006600"/>
        <charset val="238"/>
      </font>
      <fill>
        <patternFill patternType="solid">
          <fgColor rgb="FFCCFFCC"/>
          <bgColor rgb="FFCCFFCC"/>
        </patternFill>
      </fill>
    </dxf>
    <dxf>
      <font>
        <b val="0"/>
        <i val="0"/>
        <color rgb="FF006600"/>
        <charset val="238"/>
      </font>
      <fill>
        <patternFill patternType="solid">
          <fgColor rgb="FFCCFFCC"/>
          <bgColor rgb="FFCCFFCC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0E65208-8C54-4E48-8065-C1A985A1716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ACA_ATAS/zdar_architekt/FARSK&#193;%20HUMNA/10_US_BISTRO_PRIPOJKY/DPS/D_SO03/ZALOHA/VV_20210504%20ex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ODP"/>
    </sheetNames>
    <sheetDataSet>
      <sheetData sheetId="0">
        <row r="4">
          <cell r="A4" t="str">
            <v>BISTRO FARSKÁ HUMNA - 1. ETAPA  A TECHNICKÁ INFRASTRUKTURA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CM22"/>
  <sheetViews>
    <sheetView showGridLines="0" zoomScale="70" zoomScaleNormal="70" zoomScalePageLayoutView="70" workbookViewId="0">
      <selection activeCell="AI32" sqref="AI3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26.6640625" style="1" customWidth="1"/>
    <col min="36" max="37" width="2.5" style="1" hidden="1" customWidth="1"/>
    <col min="38" max="38" width="13.5" style="1" customWidth="1"/>
    <col min="39" max="39" width="9" style="1" customWidth="1"/>
    <col min="40" max="40" width="13.33203125" style="1" customWidth="1"/>
    <col min="41" max="41" width="12.83203125" style="1" customWidth="1"/>
    <col min="42" max="42" width="7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2" spans="1:90" s="2" customFormat="1" ht="6.95" customHeight="1">
      <c r="A2" s="16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17"/>
      <c r="BE2" s="16"/>
    </row>
    <row r="3" spans="1:90" s="2" customFormat="1" ht="24.95" customHeight="1">
      <c r="A3" s="16"/>
      <c r="B3" s="17"/>
      <c r="C3" s="13" t="s">
        <v>13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E3" s="16"/>
    </row>
    <row r="4" spans="1:90" s="2" customFormat="1" ht="6.95" customHeight="1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7"/>
      <c r="BE4" s="16"/>
    </row>
    <row r="5" spans="1:90" s="3" customFormat="1" ht="12" customHeight="1">
      <c r="B5" s="23"/>
      <c r="C5" s="15" t="s">
        <v>1</v>
      </c>
      <c r="AR5" s="23"/>
    </row>
    <row r="6" spans="1:90" s="4" customFormat="1" ht="36.950000000000003" customHeight="1">
      <c r="B6" s="24"/>
      <c r="C6" s="25" t="s">
        <v>2</v>
      </c>
      <c r="L6" s="214" t="s">
        <v>134</v>
      </c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4"/>
    </row>
    <row r="7" spans="1:90" s="2" customFormat="1" ht="6.95" customHeight="1">
      <c r="A7" s="16"/>
      <c r="B7" s="17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7"/>
      <c r="BE7" s="16"/>
    </row>
    <row r="8" spans="1:90" s="2" customFormat="1" ht="12" customHeight="1">
      <c r="A8" s="16"/>
      <c r="B8" s="17"/>
      <c r="C8" s="15" t="s">
        <v>4</v>
      </c>
      <c r="D8" s="16"/>
      <c r="E8" s="16"/>
      <c r="F8" s="16"/>
      <c r="G8" s="16"/>
      <c r="H8" s="16"/>
      <c r="I8" s="16"/>
      <c r="J8" s="16"/>
      <c r="K8" s="16"/>
      <c r="L8" s="26" t="s">
        <v>136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5" t="s">
        <v>5</v>
      </c>
      <c r="AJ8" s="16"/>
      <c r="AK8" s="16"/>
      <c r="AL8" s="203">
        <v>44328</v>
      </c>
      <c r="AM8" s="218"/>
      <c r="AN8" s="218"/>
      <c r="AO8" s="16"/>
      <c r="AP8" s="16"/>
      <c r="AQ8" s="16"/>
      <c r="AR8" s="17"/>
      <c r="BE8" s="16"/>
    </row>
    <row r="9" spans="1:90" s="2" customFormat="1" ht="6.95" customHeight="1">
      <c r="A9" s="16"/>
      <c r="B9" s="17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7"/>
      <c r="BE9" s="16"/>
    </row>
    <row r="10" spans="1:90" s="2" customFormat="1" ht="25.7" customHeight="1">
      <c r="A10" s="16"/>
      <c r="B10" s="17"/>
      <c r="C10" s="15" t="s">
        <v>6</v>
      </c>
      <c r="D10" s="16"/>
      <c r="E10" s="16"/>
      <c r="F10" s="16"/>
      <c r="G10" s="16"/>
      <c r="H10" s="16"/>
      <c r="I10" s="16"/>
      <c r="J10" s="16"/>
      <c r="K10" s="16"/>
      <c r="L10" s="130" t="s">
        <v>137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5" t="s">
        <v>8</v>
      </c>
      <c r="AJ10" s="16"/>
      <c r="AK10" s="16"/>
      <c r="AL10" s="132" t="s">
        <v>135</v>
      </c>
      <c r="AM10" s="129"/>
      <c r="AN10" s="130"/>
      <c r="AO10" s="130"/>
      <c r="AP10" s="130"/>
      <c r="AQ10" s="16"/>
      <c r="AR10" s="17"/>
      <c r="AS10" s="208" t="s">
        <v>14</v>
      </c>
      <c r="AT10" s="209"/>
      <c r="AU10" s="28"/>
      <c r="AV10" s="28"/>
      <c r="AW10" s="28"/>
      <c r="AX10" s="28"/>
      <c r="AY10" s="28"/>
      <c r="AZ10" s="28"/>
      <c r="BA10" s="28"/>
      <c r="BB10" s="28"/>
      <c r="BC10" s="28"/>
      <c r="BD10" s="29"/>
      <c r="BE10" s="16"/>
    </row>
    <row r="11" spans="1:90" s="2" customFormat="1" ht="15.2" customHeight="1">
      <c r="A11" s="16"/>
      <c r="B11" s="17"/>
      <c r="C11" s="15" t="s">
        <v>7</v>
      </c>
      <c r="D11" s="16"/>
      <c r="E11" s="16"/>
      <c r="F11" s="16"/>
      <c r="G11" s="16"/>
      <c r="H11" s="16"/>
      <c r="I11" s="16"/>
      <c r="J11" s="16"/>
      <c r="K11" s="16"/>
      <c r="L11" s="3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5" t="s">
        <v>10</v>
      </c>
      <c r="AJ11" s="16"/>
      <c r="AK11" s="16"/>
      <c r="AL11" s="132" t="s">
        <v>135</v>
      </c>
      <c r="AM11" s="129"/>
      <c r="AN11" s="130"/>
      <c r="AO11" s="130"/>
      <c r="AP11" s="130"/>
      <c r="AQ11" s="16"/>
      <c r="AR11" s="17"/>
      <c r="AS11" s="210"/>
      <c r="AT11" s="211"/>
      <c r="AU11" s="30"/>
      <c r="AV11" s="30"/>
      <c r="AW11" s="30"/>
      <c r="AX11" s="30"/>
      <c r="AY11" s="30"/>
      <c r="AZ11" s="30"/>
      <c r="BA11" s="30"/>
      <c r="BB11" s="30"/>
      <c r="BC11" s="30"/>
      <c r="BD11" s="31"/>
      <c r="BE11" s="16"/>
    </row>
    <row r="12" spans="1:90" s="2" customFormat="1" ht="10.9" customHeight="1">
      <c r="A12" s="16"/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7"/>
      <c r="AS12" s="210"/>
      <c r="AT12" s="211"/>
      <c r="AU12" s="30"/>
      <c r="AV12" s="30"/>
      <c r="AW12" s="30"/>
      <c r="AX12" s="30"/>
      <c r="AY12" s="30"/>
      <c r="AZ12" s="30"/>
      <c r="BA12" s="30"/>
      <c r="BB12" s="30"/>
      <c r="BC12" s="30"/>
      <c r="BD12" s="31"/>
      <c r="BE12" s="16"/>
    </row>
    <row r="13" spans="1:90" s="2" customFormat="1" ht="29.25" customHeight="1">
      <c r="A13" s="16"/>
      <c r="B13" s="17"/>
      <c r="C13" s="223" t="s">
        <v>15</v>
      </c>
      <c r="D13" s="217"/>
      <c r="E13" s="217"/>
      <c r="F13" s="217"/>
      <c r="G13" s="217"/>
      <c r="H13" s="32"/>
      <c r="I13" s="219" t="s">
        <v>16</v>
      </c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6" t="s">
        <v>17</v>
      </c>
      <c r="AH13" s="217"/>
      <c r="AI13" s="217"/>
      <c r="AJ13" s="217"/>
      <c r="AK13" s="217"/>
      <c r="AL13" s="217"/>
      <c r="AM13" s="217"/>
      <c r="AN13" s="219" t="s">
        <v>18</v>
      </c>
      <c r="AO13" s="217"/>
      <c r="AP13" s="220"/>
      <c r="AQ13" s="33" t="s">
        <v>19</v>
      </c>
      <c r="AR13" s="17"/>
      <c r="AS13" s="34" t="s">
        <v>20</v>
      </c>
      <c r="AT13" s="35" t="s">
        <v>21</v>
      </c>
      <c r="AU13" s="35" t="s">
        <v>22</v>
      </c>
      <c r="AV13" s="35" t="s">
        <v>23</v>
      </c>
      <c r="AW13" s="35" t="s">
        <v>24</v>
      </c>
      <c r="AX13" s="35" t="s">
        <v>25</v>
      </c>
      <c r="AY13" s="35" t="s">
        <v>26</v>
      </c>
      <c r="AZ13" s="35" t="s">
        <v>27</v>
      </c>
      <c r="BA13" s="35" t="s">
        <v>28</v>
      </c>
      <c r="BB13" s="35" t="s">
        <v>29</v>
      </c>
      <c r="BC13" s="35" t="s">
        <v>30</v>
      </c>
      <c r="BD13" s="36" t="s">
        <v>31</v>
      </c>
      <c r="BE13" s="16"/>
    </row>
    <row r="14" spans="1:90" s="2" customFormat="1" ht="10.9" customHeight="1">
      <c r="A14" s="16"/>
      <c r="B14" s="17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7"/>
      <c r="AS14" s="37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9"/>
      <c r="BE14" s="16"/>
    </row>
    <row r="15" spans="1:90" s="3" customFormat="1" ht="34.5" customHeight="1">
      <c r="A15" s="42" t="s">
        <v>38</v>
      </c>
      <c r="B15" s="23"/>
      <c r="C15" s="143"/>
      <c r="D15" s="143"/>
      <c r="E15" s="221" t="s">
        <v>132</v>
      </c>
      <c r="F15" s="222"/>
      <c r="G15" s="222"/>
      <c r="H15" s="222"/>
      <c r="I15" s="222"/>
      <c r="J15" s="143"/>
      <c r="K15" s="221" t="s">
        <v>133</v>
      </c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12">
        <f>SO01A!J20</f>
        <v>0</v>
      </c>
      <c r="AH15" s="213"/>
      <c r="AI15" s="213"/>
      <c r="AJ15" s="213"/>
      <c r="AK15" s="213"/>
      <c r="AL15" s="213"/>
      <c r="AM15" s="213"/>
      <c r="AN15" s="212">
        <f t="shared" ref="AN15:AN20" si="0">AG15/100*121</f>
        <v>0</v>
      </c>
      <c r="AO15" s="213"/>
      <c r="AP15" s="213"/>
      <c r="AQ15" s="43" t="s">
        <v>39</v>
      </c>
      <c r="AR15" s="23"/>
      <c r="AS15" s="44">
        <v>0</v>
      </c>
      <c r="AT15" s="45" t="e">
        <f t="shared" ref="AT15:AT17" si="1">ROUND(SUM(AV15:AW15),2)</f>
        <v>#REF!</v>
      </c>
      <c r="AU15" s="46">
        <f>SO01A!P45</f>
        <v>18.46</v>
      </c>
      <c r="AV15" s="45" t="e">
        <f>SO01A!#REF!</f>
        <v>#REF!</v>
      </c>
      <c r="AW15" s="45" t="e">
        <f>SO01A!#REF!</f>
        <v>#REF!</v>
      </c>
      <c r="AX15" s="45" t="e">
        <f>SO01A!#REF!</f>
        <v>#REF!</v>
      </c>
      <c r="AY15" s="45" t="e">
        <f>SO01A!#REF!</f>
        <v>#REF!</v>
      </c>
      <c r="AZ15" s="45" t="e">
        <f>SO01A!#REF!</f>
        <v>#REF!</v>
      </c>
      <c r="BA15" s="45" t="e">
        <f>SO01A!#REF!</f>
        <v>#REF!</v>
      </c>
      <c r="BB15" s="45" t="e">
        <f>SO01A!#REF!</f>
        <v>#REF!</v>
      </c>
      <c r="BC15" s="45" t="e">
        <f>SO01A!#REF!</f>
        <v>#REF!</v>
      </c>
      <c r="BD15" s="47" t="e">
        <f>SO01A!#REF!</f>
        <v>#REF!</v>
      </c>
      <c r="BE15" s="119"/>
      <c r="BT15" s="14" t="s">
        <v>37</v>
      </c>
      <c r="BV15" s="14" t="s">
        <v>34</v>
      </c>
      <c r="BW15" s="14" t="s">
        <v>40</v>
      </c>
      <c r="BX15" s="14" t="s">
        <v>36</v>
      </c>
      <c r="CL15" s="14" t="s">
        <v>3</v>
      </c>
    </row>
    <row r="16" spans="1:90" s="3" customFormat="1" ht="39" customHeight="1">
      <c r="A16" s="42" t="s">
        <v>38</v>
      </c>
      <c r="B16" s="23"/>
      <c r="C16" s="143"/>
      <c r="D16" s="143"/>
      <c r="E16" s="221" t="s">
        <v>132</v>
      </c>
      <c r="F16" s="222"/>
      <c r="G16" s="222"/>
      <c r="H16" s="222"/>
      <c r="I16" s="222"/>
      <c r="J16" s="143"/>
      <c r="K16" s="221" t="s">
        <v>138</v>
      </c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12">
        <f>SO01B!J20</f>
        <v>0</v>
      </c>
      <c r="AH16" s="213"/>
      <c r="AI16" s="213"/>
      <c r="AJ16" s="213"/>
      <c r="AK16" s="213"/>
      <c r="AL16" s="213"/>
      <c r="AM16" s="213"/>
      <c r="AN16" s="212">
        <f t="shared" si="0"/>
        <v>0</v>
      </c>
      <c r="AO16" s="213"/>
      <c r="AP16" s="213"/>
      <c r="AQ16" s="43" t="s">
        <v>39</v>
      </c>
      <c r="AR16" s="23"/>
      <c r="AS16" s="44">
        <v>0</v>
      </c>
      <c r="AT16" s="45" t="e">
        <f t="shared" si="1"/>
        <v>#REF!</v>
      </c>
      <c r="AU16" s="46" t="e">
        <f>#REF!</f>
        <v>#REF!</v>
      </c>
      <c r="AV16" s="45" t="e">
        <f>#REF!</f>
        <v>#REF!</v>
      </c>
      <c r="AW16" s="45" t="e">
        <f>#REF!</f>
        <v>#REF!</v>
      </c>
      <c r="AX16" s="45" t="e">
        <f>#REF!</f>
        <v>#REF!</v>
      </c>
      <c r="AY16" s="45" t="e">
        <f>#REF!</f>
        <v>#REF!</v>
      </c>
      <c r="AZ16" s="45" t="e">
        <f>#REF!</f>
        <v>#REF!</v>
      </c>
      <c r="BA16" s="45" t="e">
        <f>#REF!</f>
        <v>#REF!</v>
      </c>
      <c r="BB16" s="45" t="e">
        <f>#REF!</f>
        <v>#REF!</v>
      </c>
      <c r="BC16" s="45" t="e">
        <f>#REF!</f>
        <v>#REF!</v>
      </c>
      <c r="BD16" s="47" t="e">
        <f>#REF!</f>
        <v>#REF!</v>
      </c>
      <c r="BE16" s="118"/>
      <c r="BT16" s="14" t="s">
        <v>37</v>
      </c>
      <c r="BV16" s="14" t="s">
        <v>34</v>
      </c>
      <c r="BW16" s="14" t="s">
        <v>41</v>
      </c>
      <c r="BX16" s="14" t="s">
        <v>36</v>
      </c>
      <c r="CL16" s="14" t="s">
        <v>3</v>
      </c>
    </row>
    <row r="17" spans="1:90" s="3" customFormat="1" ht="35.25" customHeight="1">
      <c r="A17" s="42" t="s">
        <v>38</v>
      </c>
      <c r="B17" s="23"/>
      <c r="C17" s="143"/>
      <c r="D17" s="143"/>
      <c r="E17" s="221" t="s">
        <v>141</v>
      </c>
      <c r="F17" s="222"/>
      <c r="G17" s="222"/>
      <c r="H17" s="222"/>
      <c r="I17" s="222"/>
      <c r="J17" s="143"/>
      <c r="K17" s="221" t="s">
        <v>142</v>
      </c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2"/>
      <c r="AE17" s="222"/>
      <c r="AF17" s="222"/>
      <c r="AG17" s="212">
        <f>'SO03'!F46</f>
        <v>0</v>
      </c>
      <c r="AH17" s="213"/>
      <c r="AI17" s="213"/>
      <c r="AJ17" s="213"/>
      <c r="AK17" s="213"/>
      <c r="AL17" s="213"/>
      <c r="AM17" s="213"/>
      <c r="AN17" s="212">
        <f t="shared" si="0"/>
        <v>0</v>
      </c>
      <c r="AO17" s="213"/>
      <c r="AP17" s="213"/>
      <c r="AQ17" s="43" t="s">
        <v>39</v>
      </c>
      <c r="AR17" s="23"/>
      <c r="AS17" s="44">
        <v>0</v>
      </c>
      <c r="AT17" s="45" t="e">
        <f t="shared" si="1"/>
        <v>#REF!</v>
      </c>
      <c r="AU17" s="46" t="e">
        <f>#REF!</f>
        <v>#REF!</v>
      </c>
      <c r="AV17" s="45" t="e">
        <f>#REF!</f>
        <v>#REF!</v>
      </c>
      <c r="AW17" s="45" t="e">
        <f>#REF!</f>
        <v>#REF!</v>
      </c>
      <c r="AX17" s="45" t="e">
        <f>#REF!</f>
        <v>#REF!</v>
      </c>
      <c r="AY17" s="45" t="e">
        <f>#REF!</f>
        <v>#REF!</v>
      </c>
      <c r="AZ17" s="45" t="e">
        <f>#REF!</f>
        <v>#REF!</v>
      </c>
      <c r="BA17" s="45" t="e">
        <f>#REF!</f>
        <v>#REF!</v>
      </c>
      <c r="BB17" s="45" t="e">
        <f>#REF!</f>
        <v>#REF!</v>
      </c>
      <c r="BC17" s="45" t="e">
        <f>#REF!</f>
        <v>#REF!</v>
      </c>
      <c r="BD17" s="47" t="e">
        <f>#REF!</f>
        <v>#REF!</v>
      </c>
      <c r="BT17" s="14" t="s">
        <v>37</v>
      </c>
      <c r="BV17" s="14" t="s">
        <v>34</v>
      </c>
      <c r="BW17" s="14" t="s">
        <v>43</v>
      </c>
      <c r="BX17" s="14" t="s">
        <v>42</v>
      </c>
      <c r="CL17" s="14" t="s">
        <v>3</v>
      </c>
    </row>
    <row r="18" spans="1:90" s="130" customFormat="1" ht="35.25" customHeight="1">
      <c r="A18" s="42"/>
      <c r="B18" s="23"/>
      <c r="C18" s="143"/>
      <c r="D18" s="143"/>
      <c r="E18" s="221" t="s">
        <v>143</v>
      </c>
      <c r="F18" s="222"/>
      <c r="G18" s="222"/>
      <c r="H18" s="222"/>
      <c r="I18" s="222"/>
      <c r="J18" s="143"/>
      <c r="K18" s="221" t="s">
        <v>144</v>
      </c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12">
        <v>0</v>
      </c>
      <c r="AH18" s="213"/>
      <c r="AI18" s="213"/>
      <c r="AJ18" s="213"/>
      <c r="AK18" s="213"/>
      <c r="AL18" s="213"/>
      <c r="AM18" s="213"/>
      <c r="AN18" s="212">
        <f t="shared" si="0"/>
        <v>0</v>
      </c>
      <c r="AO18" s="213"/>
      <c r="AP18" s="213"/>
      <c r="AQ18" s="43"/>
      <c r="AR18" s="23"/>
      <c r="AS18" s="45"/>
      <c r="AT18" s="45"/>
      <c r="AU18" s="46"/>
      <c r="AV18" s="45"/>
      <c r="AW18" s="45"/>
      <c r="AX18" s="45"/>
      <c r="AY18" s="45"/>
      <c r="AZ18" s="45"/>
      <c r="BA18" s="45"/>
      <c r="BB18" s="45"/>
      <c r="BC18" s="45"/>
      <c r="BD18" s="45"/>
      <c r="BT18" s="14"/>
      <c r="BV18" s="14"/>
      <c r="BW18" s="14"/>
      <c r="BX18" s="14"/>
      <c r="CL18" s="14"/>
    </row>
    <row r="19" spans="1:90" s="130" customFormat="1" ht="35.25" customHeight="1">
      <c r="A19" s="42"/>
      <c r="B19" s="23"/>
      <c r="C19" s="143"/>
      <c r="D19" s="143"/>
      <c r="E19" s="221" t="s">
        <v>145</v>
      </c>
      <c r="F19" s="222"/>
      <c r="G19" s="222"/>
      <c r="H19" s="222"/>
      <c r="I19" s="222"/>
      <c r="J19" s="143"/>
      <c r="K19" s="221" t="s">
        <v>146</v>
      </c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12">
        <v>0</v>
      </c>
      <c r="AH19" s="213"/>
      <c r="AI19" s="213"/>
      <c r="AJ19" s="213"/>
      <c r="AK19" s="213"/>
      <c r="AL19" s="213"/>
      <c r="AM19" s="213"/>
      <c r="AN19" s="212">
        <f t="shared" si="0"/>
        <v>0</v>
      </c>
      <c r="AO19" s="213"/>
      <c r="AP19" s="213"/>
      <c r="AQ19" s="43"/>
      <c r="AR19" s="23"/>
      <c r="AS19" s="45"/>
      <c r="AT19" s="45"/>
      <c r="AU19" s="46"/>
      <c r="AV19" s="45"/>
      <c r="AW19" s="45"/>
      <c r="AX19" s="45"/>
      <c r="AY19" s="45"/>
      <c r="AZ19" s="45"/>
      <c r="BA19" s="45"/>
      <c r="BB19" s="45"/>
      <c r="BC19" s="45"/>
      <c r="BD19" s="45"/>
      <c r="BT19" s="14"/>
      <c r="BV19" s="14"/>
      <c r="BW19" s="14"/>
      <c r="BX19" s="14"/>
      <c r="CL19" s="14"/>
    </row>
    <row r="20" spans="1:90" s="130" customFormat="1" ht="35.25" customHeight="1">
      <c r="A20" s="42"/>
      <c r="B20" s="23"/>
      <c r="C20" s="182"/>
      <c r="D20" s="182"/>
      <c r="E20" s="180"/>
      <c r="F20" s="181"/>
      <c r="G20" s="181"/>
      <c r="H20" s="181"/>
      <c r="I20" s="181"/>
      <c r="J20" s="182"/>
      <c r="K20" s="224" t="s">
        <v>320</v>
      </c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5">
        <v>0</v>
      </c>
      <c r="AH20" s="226"/>
      <c r="AI20" s="226"/>
      <c r="AJ20" s="226"/>
      <c r="AK20" s="226"/>
      <c r="AL20" s="226"/>
      <c r="AM20" s="226"/>
      <c r="AN20" s="225">
        <f t="shared" si="0"/>
        <v>0</v>
      </c>
      <c r="AO20" s="226"/>
      <c r="AP20" s="226"/>
      <c r="AQ20" s="43"/>
      <c r="AR20" s="23"/>
      <c r="AS20" s="45"/>
      <c r="AT20" s="45"/>
      <c r="AU20" s="46"/>
      <c r="AV20" s="45"/>
      <c r="AW20" s="45"/>
      <c r="AX20" s="45"/>
      <c r="AY20" s="45"/>
      <c r="AZ20" s="45"/>
      <c r="BA20" s="45"/>
      <c r="BB20" s="45"/>
      <c r="BC20" s="45"/>
      <c r="BD20" s="45"/>
      <c r="BT20" s="14"/>
      <c r="BV20" s="14"/>
      <c r="BW20" s="14"/>
      <c r="BX20" s="14"/>
      <c r="CL20" s="14"/>
    </row>
    <row r="21" spans="1:90" s="2" customFormat="1" ht="30" customHeight="1">
      <c r="A21" s="16"/>
      <c r="B21" s="17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147"/>
      <c r="AL21" s="227">
        <f>AG15+AG16+AG17+AG18+AG19</f>
        <v>0</v>
      </c>
      <c r="AM21" s="227"/>
      <c r="AN21" s="147"/>
      <c r="AO21" s="227">
        <f>AN15+AN16+AN17+AN18+AN19</f>
        <v>0</v>
      </c>
      <c r="AP21" s="227"/>
      <c r="AQ21" s="16"/>
      <c r="AR21" s="17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</row>
    <row r="22" spans="1:90" s="2" customFormat="1" ht="6.95" customHeight="1">
      <c r="A22" s="16"/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7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</row>
  </sheetData>
  <mergeCells count="32">
    <mergeCell ref="K20:AF20"/>
    <mergeCell ref="AG20:AM20"/>
    <mergeCell ref="AN20:AP20"/>
    <mergeCell ref="AO21:AP21"/>
    <mergeCell ref="AL21:AM21"/>
    <mergeCell ref="C13:G13"/>
    <mergeCell ref="E17:I17"/>
    <mergeCell ref="E15:I15"/>
    <mergeCell ref="E16:I16"/>
    <mergeCell ref="I13:AF13"/>
    <mergeCell ref="K16:AF16"/>
    <mergeCell ref="K17:AF17"/>
    <mergeCell ref="K15:AF15"/>
    <mergeCell ref="E18:I18"/>
    <mergeCell ref="K18:AF18"/>
    <mergeCell ref="AG18:AM18"/>
    <mergeCell ref="AN18:AP18"/>
    <mergeCell ref="E19:I19"/>
    <mergeCell ref="K19:AF19"/>
    <mergeCell ref="L6:AO6"/>
    <mergeCell ref="AG13:AM13"/>
    <mergeCell ref="AM8:AN8"/>
    <mergeCell ref="AN13:AP13"/>
    <mergeCell ref="AG19:AM19"/>
    <mergeCell ref="AN19:AP19"/>
    <mergeCell ref="AS10:AT12"/>
    <mergeCell ref="AG17:AM17"/>
    <mergeCell ref="AG16:AM16"/>
    <mergeCell ref="AG15:AM15"/>
    <mergeCell ref="AN17:AP17"/>
    <mergeCell ref="AN16:AP16"/>
    <mergeCell ref="AN15:AP15"/>
  </mergeCells>
  <hyperlinks>
    <hyperlink ref="A15" location="'SO 01.3 - Terénní modelace'!C2" display="/" xr:uid="{00000000-0004-0000-0000-000002000000}"/>
    <hyperlink ref="A16" location="'SO 01.4 - Štěrkový trávní...'!C2" display="/" xr:uid="{00000000-0004-0000-0000-000003000000}"/>
    <hyperlink ref="A17" location="'SO 03.1.B - Štěrkový tráv...'!C2" display="/" xr:uid="{00000000-0004-0000-0000-000006000000}"/>
  </hyperlinks>
  <pageMargins left="0.39374999999999999" right="0.39374999999999999" top="0.39374999999999999" bottom="0.39374999999999999" header="0" footer="0"/>
  <pageSetup paperSize="9" scale="91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BM80"/>
  <sheetViews>
    <sheetView showGridLines="0" zoomScale="55" zoomScaleNormal="55" workbookViewId="0">
      <selection activeCell="F47" sqref="F4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3" spans="1:31" s="2" customFormat="1" ht="6.95" customHeight="1">
      <c r="A3" s="16"/>
      <c r="B3" s="21"/>
      <c r="C3" s="22"/>
      <c r="D3" s="22"/>
      <c r="E3" s="22"/>
      <c r="F3" s="22"/>
      <c r="G3" s="22"/>
      <c r="H3" s="22"/>
      <c r="I3" s="22"/>
      <c r="J3" s="22"/>
      <c r="K3" s="22"/>
      <c r="L3" s="18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</row>
    <row r="4" spans="1:31" s="2" customFormat="1" ht="24.95" customHeight="1">
      <c r="A4" s="16"/>
      <c r="B4" s="17"/>
      <c r="C4" s="13" t="s">
        <v>46</v>
      </c>
      <c r="D4" s="16"/>
      <c r="E4" s="16"/>
      <c r="F4" s="16"/>
      <c r="G4" s="16"/>
      <c r="H4" s="16"/>
      <c r="I4" s="16"/>
      <c r="J4" s="16"/>
      <c r="K4" s="16"/>
      <c r="L4" s="18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</row>
    <row r="5" spans="1:31" s="2" customFormat="1" ht="6.95" customHeight="1">
      <c r="A5" s="16"/>
      <c r="B5" s="17"/>
      <c r="C5" s="16"/>
      <c r="D5" s="16"/>
      <c r="E5" s="16"/>
      <c r="F5" s="16"/>
      <c r="G5" s="16"/>
      <c r="H5" s="16"/>
      <c r="I5" s="16"/>
      <c r="J5" s="16"/>
      <c r="K5" s="16"/>
      <c r="L5" s="18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</row>
    <row r="6" spans="1:31" s="2" customFormat="1" ht="12" customHeight="1">
      <c r="A6" s="16"/>
      <c r="B6" s="17"/>
      <c r="C6" s="15" t="s">
        <v>2</v>
      </c>
      <c r="D6" s="16"/>
      <c r="E6" s="139" t="s">
        <v>134</v>
      </c>
      <c r="F6" s="16"/>
      <c r="G6" s="16"/>
      <c r="H6" s="16"/>
      <c r="I6" s="16"/>
      <c r="J6" s="16"/>
      <c r="K6" s="16"/>
      <c r="L6" s="18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1:31" s="2" customFormat="1" ht="16.5" customHeight="1">
      <c r="A7" s="16"/>
      <c r="B7" s="17"/>
      <c r="C7" s="16"/>
      <c r="D7" s="16"/>
      <c r="E7" s="228"/>
      <c r="F7" s="229"/>
      <c r="G7" s="229"/>
      <c r="H7" s="229"/>
      <c r="I7" s="16"/>
      <c r="J7" s="16"/>
      <c r="K7" s="16"/>
      <c r="L7" s="18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s="1" customFormat="1" ht="12" customHeight="1">
      <c r="B8" s="12"/>
      <c r="C8" s="15" t="s">
        <v>44</v>
      </c>
      <c r="E8" s="138" t="s">
        <v>132</v>
      </c>
      <c r="F8" s="138" t="s">
        <v>133</v>
      </c>
      <c r="L8" s="12"/>
    </row>
    <row r="9" spans="1:31" s="2" customFormat="1" ht="16.5" customHeight="1">
      <c r="A9" s="16"/>
      <c r="B9" s="17"/>
      <c r="C9" s="16"/>
      <c r="D9" s="16"/>
      <c r="E9" s="228"/>
      <c r="F9" s="230"/>
      <c r="G9" s="230"/>
      <c r="H9" s="230"/>
      <c r="I9" s="16"/>
      <c r="J9" s="16"/>
      <c r="K9" s="16"/>
      <c r="L9" s="18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s="2" customFormat="1" ht="12" customHeight="1">
      <c r="A10" s="16"/>
      <c r="B10" s="17"/>
      <c r="C10" s="15" t="s">
        <v>45</v>
      </c>
      <c r="D10" s="16"/>
      <c r="E10" s="16"/>
      <c r="F10" s="16"/>
      <c r="G10" s="16"/>
      <c r="H10" s="16"/>
      <c r="I10" s="16"/>
      <c r="J10" s="16"/>
      <c r="K10" s="16"/>
      <c r="L10" s="18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s="2" customFormat="1" ht="16.5" customHeight="1">
      <c r="A11" s="16"/>
      <c r="B11" s="17"/>
      <c r="C11" s="16"/>
      <c r="D11" s="16"/>
      <c r="E11" s="231"/>
      <c r="F11" s="230"/>
      <c r="G11" s="230"/>
      <c r="H11" s="230"/>
      <c r="I11" s="16"/>
      <c r="J11" s="16"/>
      <c r="K11" s="16"/>
      <c r="L11" s="18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s="2" customFormat="1" ht="6.95" customHeight="1">
      <c r="A12" s="16"/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8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s="2" customFormat="1" ht="12" customHeight="1">
      <c r="A13" s="16"/>
      <c r="B13" s="17"/>
      <c r="C13" s="15" t="s">
        <v>4</v>
      </c>
      <c r="D13" s="16"/>
      <c r="F13" s="141" t="s">
        <v>136</v>
      </c>
      <c r="G13" s="16"/>
      <c r="H13" s="16"/>
      <c r="I13" s="140" t="s">
        <v>5</v>
      </c>
      <c r="J13" s="27">
        <v>44328</v>
      </c>
      <c r="K13" s="16"/>
      <c r="L13" s="18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s="2" customFormat="1" ht="6.95" customHeight="1">
      <c r="A14" s="16"/>
      <c r="B14" s="17"/>
      <c r="C14" s="16"/>
      <c r="D14" s="16"/>
      <c r="E14" s="16"/>
      <c r="F14" s="16"/>
      <c r="G14" s="16"/>
      <c r="H14" s="16"/>
      <c r="I14" s="16"/>
      <c r="J14" s="16"/>
      <c r="K14" s="16"/>
      <c r="L14" s="18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s="2" customFormat="1" ht="25.7" customHeight="1">
      <c r="A15" s="16"/>
      <c r="B15" s="17"/>
      <c r="C15" s="15" t="s">
        <v>6</v>
      </c>
      <c r="D15" s="16"/>
      <c r="E15" s="16"/>
      <c r="F15" s="141" t="s">
        <v>137</v>
      </c>
      <c r="G15" s="16"/>
      <c r="H15" s="16"/>
      <c r="I15" s="15" t="s">
        <v>8</v>
      </c>
      <c r="J15" s="232" t="s">
        <v>135</v>
      </c>
      <c r="K15" s="233"/>
      <c r="L15" s="18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s="2" customFormat="1" ht="15.2" customHeight="1">
      <c r="A16" s="16"/>
      <c r="B16" s="17"/>
      <c r="C16" s="15" t="s">
        <v>7</v>
      </c>
      <c r="D16" s="16"/>
      <c r="E16" s="16"/>
      <c r="F16" s="14"/>
      <c r="G16" s="16"/>
      <c r="H16" s="16"/>
      <c r="I16" s="15" t="s">
        <v>10</v>
      </c>
      <c r="J16" s="232" t="s">
        <v>135</v>
      </c>
      <c r="K16" s="233"/>
      <c r="L16" s="18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47" s="2" customFormat="1" ht="10.35" customHeight="1">
      <c r="A17" s="16"/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8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47" s="2" customFormat="1" ht="29.25" customHeight="1">
      <c r="A18" s="16"/>
      <c r="B18" s="17"/>
      <c r="C18" s="49" t="s">
        <v>47</v>
      </c>
      <c r="D18" s="48"/>
      <c r="E18" s="48"/>
      <c r="F18" s="48"/>
      <c r="G18" s="48"/>
      <c r="H18" s="48"/>
      <c r="I18" s="48"/>
      <c r="J18" s="50" t="s">
        <v>48</v>
      </c>
      <c r="K18" s="48"/>
      <c r="L18" s="18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47" s="2" customFormat="1" ht="10.35" customHeight="1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8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47" s="2" customFormat="1" ht="22.9" customHeight="1">
      <c r="A20" s="16"/>
      <c r="B20" s="17"/>
      <c r="C20" s="51" t="s">
        <v>49</v>
      </c>
      <c r="D20" s="16"/>
      <c r="E20" s="16"/>
      <c r="F20" s="16"/>
      <c r="G20" s="16"/>
      <c r="H20" s="16"/>
      <c r="I20" s="16"/>
      <c r="J20" s="41">
        <f>J45</f>
        <v>0</v>
      </c>
      <c r="K20" s="16"/>
      <c r="L20" s="18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U20" s="11" t="s">
        <v>50</v>
      </c>
    </row>
    <row r="21" spans="1:47" s="5" customFormat="1" ht="24.95" customHeight="1">
      <c r="B21" s="52"/>
      <c r="D21" s="53" t="s">
        <v>51</v>
      </c>
      <c r="E21" s="54"/>
      <c r="F21" s="54"/>
      <c r="G21" s="54"/>
      <c r="H21" s="54"/>
      <c r="I21" s="54"/>
      <c r="J21" s="55">
        <f>J46</f>
        <v>0</v>
      </c>
      <c r="L21" s="52"/>
    </row>
    <row r="22" spans="1:47" s="6" customFormat="1" ht="19.899999999999999" customHeight="1">
      <c r="B22" s="56"/>
      <c r="D22" s="57"/>
      <c r="E22" s="58" t="s">
        <v>68</v>
      </c>
      <c r="F22" s="58"/>
      <c r="G22" s="58"/>
      <c r="H22" s="58"/>
      <c r="I22" s="58"/>
      <c r="J22" s="59">
        <f>J47</f>
        <v>0</v>
      </c>
      <c r="L22" s="56"/>
    </row>
    <row r="23" spans="1:47" s="131" customFormat="1" ht="19.899999999999999" customHeight="1">
      <c r="B23" s="56"/>
      <c r="D23" s="142"/>
      <c r="E23" s="143" t="s">
        <v>118</v>
      </c>
      <c r="F23" s="143"/>
      <c r="G23" s="143"/>
      <c r="H23" s="143"/>
      <c r="I23" s="143"/>
      <c r="J23" s="144">
        <f>J55</f>
        <v>0</v>
      </c>
      <c r="L23" s="56"/>
    </row>
    <row r="24" spans="1:47" s="2" customFormat="1" ht="21.75" customHeight="1">
      <c r="A24" s="16"/>
      <c r="B24" s="17"/>
      <c r="C24" s="16"/>
      <c r="D24" s="16"/>
      <c r="E24" s="16"/>
      <c r="F24" s="16"/>
      <c r="G24" s="16"/>
      <c r="H24" s="16"/>
      <c r="I24" s="16"/>
      <c r="J24" s="16"/>
      <c r="K24" s="16"/>
      <c r="L24" s="18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47" s="2" customFormat="1" ht="6.95" customHeight="1">
      <c r="A25" s="16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8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9" spans="1:47" s="2" customFormat="1" ht="6.95" customHeight="1">
      <c r="A29" s="16"/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18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47" s="2" customFormat="1" ht="24.95" customHeight="1">
      <c r="A30" s="16"/>
      <c r="B30" s="17"/>
      <c r="C30" s="13" t="s">
        <v>52</v>
      </c>
      <c r="D30" s="16"/>
      <c r="E30" s="16"/>
      <c r="F30" s="16"/>
      <c r="G30" s="16"/>
      <c r="H30" s="16"/>
      <c r="I30" s="16"/>
      <c r="J30" s="16"/>
      <c r="K30" s="16"/>
      <c r="L30" s="18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47" s="2" customFormat="1" ht="6.95" customHeight="1">
      <c r="A31" s="16"/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8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47" s="2" customFormat="1" ht="12" customHeight="1">
      <c r="A32" s="16"/>
      <c r="B32" s="17"/>
      <c r="C32" s="15" t="s">
        <v>2</v>
      </c>
      <c r="D32" s="16"/>
      <c r="E32" s="16" t="str">
        <f>E6</f>
        <v xml:space="preserve">BISTRO FARSKÁ HUMNA / 1. etapa a technická infrastruktura </v>
      </c>
      <c r="F32" s="16"/>
      <c r="G32" s="16"/>
      <c r="H32" s="16"/>
      <c r="I32" s="16"/>
      <c r="J32" s="16"/>
      <c r="K32" s="16"/>
      <c r="L32" s="18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63" s="2" customFormat="1" ht="16.5" customHeight="1">
      <c r="A33" s="16"/>
      <c r="B33" s="17"/>
      <c r="C33" s="16"/>
      <c r="D33" s="16"/>
      <c r="E33" s="228"/>
      <c r="F33" s="229"/>
      <c r="G33" s="229"/>
      <c r="H33" s="229"/>
      <c r="I33" s="16"/>
      <c r="J33" s="16"/>
      <c r="K33" s="16"/>
      <c r="L33" s="18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63" s="1" customFormat="1" ht="12" customHeight="1">
      <c r="B34" s="12"/>
      <c r="C34" s="15" t="s">
        <v>44</v>
      </c>
      <c r="E34" s="1" t="str">
        <f>E8</f>
        <v>D1 – SO 01</v>
      </c>
      <c r="F34" s="1" t="str">
        <f>F8</f>
        <v>A / ZPEVNĚNÁ PLOCHA PRO BISTRO V 1. ETAPĚ / KARAVAN</v>
      </c>
      <c r="L34" s="12"/>
    </row>
    <row r="35" spans="1:63" s="2" customFormat="1" ht="16.5" customHeight="1">
      <c r="A35" s="16"/>
      <c r="B35" s="17"/>
      <c r="C35" s="16"/>
      <c r="D35" s="16"/>
      <c r="E35" s="228"/>
      <c r="F35" s="230"/>
      <c r="G35" s="230"/>
      <c r="H35" s="230"/>
      <c r="I35" s="16"/>
      <c r="J35" s="16"/>
      <c r="K35" s="16"/>
      <c r="L35" s="18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63" s="2" customFormat="1" ht="12" customHeight="1">
      <c r="A36" s="16"/>
      <c r="B36" s="17"/>
      <c r="C36" s="15" t="s">
        <v>45</v>
      </c>
      <c r="D36" s="16"/>
      <c r="E36" s="16"/>
      <c r="F36" s="16"/>
      <c r="G36" s="16"/>
      <c r="H36" s="16"/>
      <c r="I36" s="16"/>
      <c r="J36" s="16"/>
      <c r="K36" s="16"/>
      <c r="L36" s="18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63" s="2" customFormat="1" ht="16.5" customHeight="1">
      <c r="A37" s="16"/>
      <c r="B37" s="17"/>
      <c r="C37" s="16"/>
      <c r="D37" s="16"/>
      <c r="E37" s="231"/>
      <c r="F37" s="230"/>
      <c r="G37" s="230"/>
      <c r="H37" s="230"/>
      <c r="I37" s="16"/>
      <c r="J37" s="16"/>
      <c r="K37" s="16"/>
      <c r="L37" s="18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63" s="2" customFormat="1" ht="6.95" customHeight="1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18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63" s="2" customFormat="1" ht="12" customHeight="1">
      <c r="A39" s="16"/>
      <c r="B39" s="17"/>
      <c r="C39" s="15" t="s">
        <v>4</v>
      </c>
      <c r="D39" s="16"/>
      <c r="E39" s="16"/>
      <c r="F39" s="14" t="str">
        <f>F13</f>
        <v>Žďár nad Sázavou</v>
      </c>
      <c r="G39" s="16"/>
      <c r="H39" s="16"/>
      <c r="I39" s="15" t="s">
        <v>5</v>
      </c>
      <c r="J39" s="27">
        <f>J13</f>
        <v>44328</v>
      </c>
      <c r="K39" s="16"/>
      <c r="L39" s="18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63" s="2" customFormat="1" ht="6.95" customHeight="1">
      <c r="A40" s="16"/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18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63" s="2" customFormat="1" ht="25.7" customHeight="1">
      <c r="A41" s="16"/>
      <c r="B41" s="17"/>
      <c r="C41" s="15" t="s">
        <v>6</v>
      </c>
      <c r="D41" s="16"/>
      <c r="E41" s="16"/>
      <c r="F41" s="14" t="str">
        <f>F15</f>
        <v>Město Žďár nad Sázavou</v>
      </c>
      <c r="G41" s="16"/>
      <c r="H41" s="16"/>
      <c r="I41" s="15" t="s">
        <v>8</v>
      </c>
      <c r="J41" s="234" t="str">
        <f>J15</f>
        <v xml:space="preserve">Mgr. Ing. Lucie Radilová </v>
      </c>
      <c r="K41" s="235"/>
      <c r="L41" s="18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63" s="2" customFormat="1" ht="15.2" customHeight="1">
      <c r="A42" s="16"/>
      <c r="B42" s="17"/>
      <c r="C42" s="15" t="s">
        <v>7</v>
      </c>
      <c r="D42" s="16"/>
      <c r="E42" s="16"/>
      <c r="F42" s="14"/>
      <c r="G42" s="16"/>
      <c r="H42" s="16"/>
      <c r="I42" s="15" t="s">
        <v>10</v>
      </c>
      <c r="J42" s="234" t="str">
        <f>J16</f>
        <v xml:space="preserve">Mgr. Ing. Lucie Radilová </v>
      </c>
      <c r="K42" s="235"/>
      <c r="L42" s="18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63" s="2" customFormat="1" ht="10.35" customHeight="1">
      <c r="A43" s="16"/>
      <c r="B43" s="17"/>
      <c r="C43" s="16"/>
      <c r="D43" s="16"/>
      <c r="E43" s="16"/>
      <c r="F43" s="16"/>
      <c r="G43" s="16"/>
      <c r="H43" s="16"/>
      <c r="I43" s="16"/>
      <c r="J43" s="16"/>
      <c r="K43" s="16"/>
      <c r="L43" s="18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1:63" s="7" customFormat="1" ht="29.25" customHeight="1">
      <c r="A44" s="60"/>
      <c r="B44" s="61"/>
      <c r="C44" s="62" t="s">
        <v>53</v>
      </c>
      <c r="D44" s="63" t="s">
        <v>19</v>
      </c>
      <c r="E44" s="63" t="s">
        <v>15</v>
      </c>
      <c r="F44" s="63" t="s">
        <v>16</v>
      </c>
      <c r="G44" s="63" t="s">
        <v>54</v>
      </c>
      <c r="H44" s="63" t="s">
        <v>55</v>
      </c>
      <c r="I44" s="63" t="s">
        <v>56</v>
      </c>
      <c r="J44" s="63" t="s">
        <v>48</v>
      </c>
      <c r="K44" s="64" t="s">
        <v>57</v>
      </c>
      <c r="L44" s="65"/>
      <c r="M44" s="34" t="s">
        <v>0</v>
      </c>
      <c r="N44" s="35" t="s">
        <v>11</v>
      </c>
      <c r="O44" s="35" t="s">
        <v>58</v>
      </c>
      <c r="P44" s="35" t="s">
        <v>59</v>
      </c>
      <c r="Q44" s="35" t="s">
        <v>60</v>
      </c>
      <c r="R44" s="35" t="s">
        <v>61</v>
      </c>
      <c r="S44" s="35" t="s">
        <v>62</v>
      </c>
      <c r="T44" s="36" t="s">
        <v>63</v>
      </c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</row>
    <row r="45" spans="1:63" s="2" customFormat="1" ht="22.9" customHeight="1">
      <c r="A45" s="16"/>
      <c r="B45" s="17"/>
      <c r="C45" s="40" t="s">
        <v>64</v>
      </c>
      <c r="D45" s="16"/>
      <c r="E45" s="16"/>
      <c r="F45" s="16"/>
      <c r="G45" s="16"/>
      <c r="H45" s="16"/>
      <c r="I45" s="16"/>
      <c r="J45" s="66">
        <f>J46</f>
        <v>0</v>
      </c>
      <c r="K45" s="16"/>
      <c r="L45" s="17"/>
      <c r="M45" s="37"/>
      <c r="N45" s="28"/>
      <c r="O45" s="38"/>
      <c r="P45" s="67">
        <f>P46</f>
        <v>18.46</v>
      </c>
      <c r="Q45" s="38"/>
      <c r="R45" s="67">
        <f>R46</f>
        <v>0</v>
      </c>
      <c r="S45" s="38"/>
      <c r="T45" s="68">
        <f>T46</f>
        <v>0</v>
      </c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T45" s="11" t="s">
        <v>32</v>
      </c>
      <c r="AU45" s="11" t="s">
        <v>50</v>
      </c>
      <c r="BK45" s="69">
        <f>BK46</f>
        <v>0</v>
      </c>
    </row>
    <row r="46" spans="1:63" s="8" customFormat="1" ht="25.9" customHeight="1">
      <c r="B46" s="70"/>
      <c r="D46" s="71" t="s">
        <v>32</v>
      </c>
      <c r="E46" s="72" t="s">
        <v>65</v>
      </c>
      <c r="F46" s="72" t="s">
        <v>66</v>
      </c>
      <c r="J46" s="73">
        <f>J47+J55</f>
        <v>0</v>
      </c>
      <c r="L46" s="70"/>
      <c r="M46" s="74"/>
      <c r="N46" s="75"/>
      <c r="O46" s="75"/>
      <c r="P46" s="76">
        <f>P47</f>
        <v>18.46</v>
      </c>
      <c r="Q46" s="75"/>
      <c r="R46" s="76">
        <f>R47</f>
        <v>0</v>
      </c>
      <c r="S46" s="75"/>
      <c r="T46" s="77">
        <f>T47</f>
        <v>0</v>
      </c>
      <c r="AR46" s="71" t="s">
        <v>35</v>
      </c>
      <c r="AT46" s="78" t="s">
        <v>32</v>
      </c>
      <c r="AU46" s="78" t="s">
        <v>33</v>
      </c>
      <c r="AY46" s="71" t="s">
        <v>67</v>
      </c>
      <c r="BK46" s="79">
        <f>BK47</f>
        <v>0</v>
      </c>
    </row>
    <row r="47" spans="1:63" s="8" customFormat="1" ht="22.9" customHeight="1">
      <c r="B47" s="70"/>
      <c r="D47" s="71" t="s">
        <v>32</v>
      </c>
      <c r="E47" s="80" t="s">
        <v>35</v>
      </c>
      <c r="F47" s="127" t="s">
        <v>68</v>
      </c>
      <c r="J47" s="81">
        <f>J48+J49+J50+J52+J53</f>
        <v>0</v>
      </c>
      <c r="L47" s="70"/>
      <c r="M47" s="74"/>
      <c r="N47" s="75"/>
      <c r="O47" s="75"/>
      <c r="P47" s="76">
        <f>SUM(P49:P53)</f>
        <v>18.46</v>
      </c>
      <c r="Q47" s="75"/>
      <c r="R47" s="76">
        <f>SUM(R49:R53)</f>
        <v>0</v>
      </c>
      <c r="S47" s="75"/>
      <c r="T47" s="77">
        <f>SUM(T49:T53)</f>
        <v>0</v>
      </c>
      <c r="AR47" s="71" t="s">
        <v>35</v>
      </c>
      <c r="AT47" s="78" t="s">
        <v>32</v>
      </c>
      <c r="AU47" s="78" t="s">
        <v>35</v>
      </c>
      <c r="AY47" s="71" t="s">
        <v>67</v>
      </c>
      <c r="BK47" s="79">
        <f>SUM(BK49:BK53)</f>
        <v>0</v>
      </c>
    </row>
    <row r="48" spans="1:63" s="8" customFormat="1" ht="22.9" customHeight="1">
      <c r="B48" s="70"/>
      <c r="C48" s="83">
        <v>1</v>
      </c>
      <c r="D48" s="83" t="s">
        <v>69</v>
      </c>
      <c r="E48" s="84">
        <v>183403114</v>
      </c>
      <c r="F48" s="85" t="s">
        <v>114</v>
      </c>
      <c r="G48" s="86" t="s">
        <v>70</v>
      </c>
      <c r="H48" s="87">
        <v>142</v>
      </c>
      <c r="I48" s="88">
        <v>0</v>
      </c>
      <c r="J48" s="88">
        <f t="shared" ref="J48" si="0">ROUND(I48*H48,2)</f>
        <v>0</v>
      </c>
      <c r="K48" s="85" t="s">
        <v>71</v>
      </c>
      <c r="L48" s="70"/>
      <c r="M48" s="74"/>
      <c r="N48" s="75"/>
      <c r="O48" s="75"/>
      <c r="P48" s="76"/>
      <c r="Q48" s="75"/>
      <c r="R48" s="76"/>
      <c r="S48" s="75"/>
      <c r="T48" s="77"/>
      <c r="AR48" s="71"/>
      <c r="AT48" s="78"/>
      <c r="AU48" s="78"/>
      <c r="AY48" s="71"/>
      <c r="BK48" s="79"/>
    </row>
    <row r="49" spans="1:65" s="2" customFormat="1" ht="16.5" customHeight="1">
      <c r="A49" s="16"/>
      <c r="B49" s="82"/>
      <c r="C49" s="83">
        <v>2</v>
      </c>
      <c r="D49" s="83" t="s">
        <v>69</v>
      </c>
      <c r="E49" s="84">
        <v>111301111</v>
      </c>
      <c r="F49" s="85" t="s">
        <v>113</v>
      </c>
      <c r="G49" s="86" t="s">
        <v>74</v>
      </c>
      <c r="H49" s="87">
        <v>142</v>
      </c>
      <c r="I49" s="88">
        <v>0</v>
      </c>
      <c r="J49" s="88">
        <f t="shared" ref="J49:J53" si="1">ROUND(I49*H49,2)</f>
        <v>0</v>
      </c>
      <c r="K49" s="85" t="s">
        <v>71</v>
      </c>
      <c r="L49" s="17"/>
      <c r="M49" s="89" t="s">
        <v>0</v>
      </c>
      <c r="N49" s="90" t="s">
        <v>12</v>
      </c>
      <c r="O49" s="91">
        <v>7.6999999999999999E-2</v>
      </c>
      <c r="P49" s="91">
        <f t="shared" ref="P49:P53" si="2">O49*H49</f>
        <v>10.933999999999999</v>
      </c>
      <c r="Q49" s="91">
        <v>0</v>
      </c>
      <c r="R49" s="91">
        <f t="shared" ref="R49:R53" si="3">Q49*H49</f>
        <v>0</v>
      </c>
      <c r="S49" s="91">
        <v>0</v>
      </c>
      <c r="T49" s="92">
        <f t="shared" ref="T49:T53" si="4">S49*H49</f>
        <v>0</v>
      </c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R49" s="93" t="s">
        <v>72</v>
      </c>
      <c r="AT49" s="93" t="s">
        <v>69</v>
      </c>
      <c r="AU49" s="93" t="s">
        <v>37</v>
      </c>
      <c r="AY49" s="11" t="s">
        <v>67</v>
      </c>
      <c r="BE49" s="94">
        <f t="shared" ref="BE49:BE53" si="5">IF(N49="základní",J49,0)</f>
        <v>0</v>
      </c>
      <c r="BF49" s="94">
        <f t="shared" ref="BF49:BF53" si="6">IF(N49="snížená",J49,0)</f>
        <v>0</v>
      </c>
      <c r="BG49" s="94">
        <f t="shared" ref="BG49:BG53" si="7">IF(N49="zákl. přenesená",J49,0)</f>
        <v>0</v>
      </c>
      <c r="BH49" s="94">
        <f t="shared" ref="BH49:BH53" si="8">IF(N49="sníž. přenesená",J49,0)</f>
        <v>0</v>
      </c>
      <c r="BI49" s="94">
        <f t="shared" ref="BI49:BI53" si="9">IF(N49="nulová",J49,0)</f>
        <v>0</v>
      </c>
      <c r="BJ49" s="11" t="s">
        <v>35</v>
      </c>
      <c r="BK49" s="94">
        <f t="shared" ref="BK49:BK53" si="10">ROUND(I49*H49,2)</f>
        <v>0</v>
      </c>
      <c r="BL49" s="11" t="s">
        <v>72</v>
      </c>
      <c r="BM49" s="93" t="s">
        <v>83</v>
      </c>
    </row>
    <row r="50" spans="1:65" s="2" customFormat="1" ht="16.5" customHeight="1">
      <c r="A50" s="132"/>
      <c r="B50" s="82"/>
      <c r="C50" s="83">
        <v>3</v>
      </c>
      <c r="D50" s="83"/>
      <c r="E50" s="84">
        <v>185811211</v>
      </c>
      <c r="F50" s="85" t="s">
        <v>115</v>
      </c>
      <c r="G50" s="86" t="s">
        <v>70</v>
      </c>
      <c r="H50" s="87">
        <v>142</v>
      </c>
      <c r="I50" s="88">
        <v>0</v>
      </c>
      <c r="J50" s="88"/>
      <c r="K50" s="85"/>
      <c r="L50" s="17"/>
      <c r="M50" s="89"/>
      <c r="N50" s="90"/>
      <c r="O50" s="91"/>
      <c r="P50" s="91"/>
      <c r="Q50" s="91"/>
      <c r="R50" s="91"/>
      <c r="S50" s="91"/>
      <c r="T50" s="9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R50" s="93"/>
      <c r="AT50" s="93"/>
      <c r="AU50" s="93"/>
      <c r="AY50" s="11"/>
      <c r="BE50" s="94"/>
      <c r="BF50" s="94"/>
      <c r="BG50" s="94"/>
      <c r="BH50" s="94"/>
      <c r="BI50" s="94"/>
      <c r="BJ50" s="11"/>
      <c r="BK50" s="94"/>
      <c r="BL50" s="11"/>
      <c r="BM50" s="93"/>
    </row>
    <row r="51" spans="1:65" s="2" customFormat="1" ht="31.5" customHeight="1">
      <c r="A51" s="132"/>
      <c r="B51" s="82"/>
      <c r="C51" s="83"/>
      <c r="D51" s="83"/>
      <c r="E51" s="1"/>
      <c r="F51" s="98" t="s">
        <v>116</v>
      </c>
      <c r="G51" s="86"/>
      <c r="H51" s="87"/>
      <c r="I51" s="88"/>
      <c r="J51" s="88"/>
      <c r="K51" s="85"/>
      <c r="L51" s="17"/>
      <c r="M51" s="89"/>
      <c r="N51" s="90"/>
      <c r="O51" s="91"/>
      <c r="P51" s="91"/>
      <c r="Q51" s="91"/>
      <c r="R51" s="91"/>
      <c r="S51" s="91"/>
      <c r="T51" s="9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R51" s="93"/>
      <c r="AT51" s="93"/>
      <c r="AU51" s="93"/>
      <c r="AY51" s="11"/>
      <c r="BE51" s="94"/>
      <c r="BF51" s="94"/>
      <c r="BG51" s="94"/>
      <c r="BH51" s="94"/>
      <c r="BI51" s="94"/>
      <c r="BJ51" s="11"/>
      <c r="BK51" s="94"/>
      <c r="BL51" s="11"/>
      <c r="BM51" s="93"/>
    </row>
    <row r="52" spans="1:65" s="2" customFormat="1" ht="33" customHeight="1">
      <c r="A52" s="16"/>
      <c r="B52" s="82"/>
      <c r="C52" s="83">
        <v>4</v>
      </c>
      <c r="D52" s="83" t="s">
        <v>69</v>
      </c>
      <c r="E52" s="84" t="s">
        <v>76</v>
      </c>
      <c r="F52" s="85" t="s">
        <v>117</v>
      </c>
      <c r="G52" s="86" t="s">
        <v>77</v>
      </c>
      <c r="H52" s="87">
        <f>(142*0.1)*1.4</f>
        <v>19.88</v>
      </c>
      <c r="I52" s="88">
        <v>0</v>
      </c>
      <c r="J52" s="88">
        <f t="shared" si="1"/>
        <v>0</v>
      </c>
      <c r="K52" s="85" t="s">
        <v>71</v>
      </c>
      <c r="L52" s="17"/>
      <c r="M52" s="89" t="s">
        <v>0</v>
      </c>
      <c r="N52" s="90" t="s">
        <v>12</v>
      </c>
      <c r="O52" s="91">
        <v>0</v>
      </c>
      <c r="P52" s="91">
        <f t="shared" si="2"/>
        <v>0</v>
      </c>
      <c r="Q52" s="91">
        <v>0</v>
      </c>
      <c r="R52" s="91">
        <f t="shared" si="3"/>
        <v>0</v>
      </c>
      <c r="S52" s="91">
        <v>0</v>
      </c>
      <c r="T52" s="92">
        <f t="shared" si="4"/>
        <v>0</v>
      </c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R52" s="93" t="s">
        <v>72</v>
      </c>
      <c r="AT52" s="93" t="s">
        <v>69</v>
      </c>
      <c r="AU52" s="93" t="s">
        <v>37</v>
      </c>
      <c r="AY52" s="11" t="s">
        <v>67</v>
      </c>
      <c r="BE52" s="94">
        <f t="shared" si="5"/>
        <v>0</v>
      </c>
      <c r="BF52" s="94">
        <f t="shared" si="6"/>
        <v>0</v>
      </c>
      <c r="BG52" s="94">
        <f t="shared" si="7"/>
        <v>0</v>
      </c>
      <c r="BH52" s="94">
        <f t="shared" si="8"/>
        <v>0</v>
      </c>
      <c r="BI52" s="94">
        <f t="shared" si="9"/>
        <v>0</v>
      </c>
      <c r="BJ52" s="11" t="s">
        <v>35</v>
      </c>
      <c r="BK52" s="94">
        <f t="shared" si="10"/>
        <v>0</v>
      </c>
      <c r="BL52" s="11" t="s">
        <v>72</v>
      </c>
      <c r="BM52" s="93" t="s">
        <v>84</v>
      </c>
    </row>
    <row r="53" spans="1:65" s="2" customFormat="1" ht="16.5" customHeight="1">
      <c r="A53" s="16"/>
      <c r="B53" s="82"/>
      <c r="C53" s="83">
        <v>5</v>
      </c>
      <c r="D53" s="83" t="s">
        <v>69</v>
      </c>
      <c r="E53" s="84" t="s">
        <v>85</v>
      </c>
      <c r="F53" s="85" t="s">
        <v>86</v>
      </c>
      <c r="G53" s="86" t="s">
        <v>70</v>
      </c>
      <c r="H53" s="87">
        <v>142</v>
      </c>
      <c r="I53" s="88">
        <v>0</v>
      </c>
      <c r="J53" s="88">
        <f t="shared" si="1"/>
        <v>0</v>
      </c>
      <c r="K53" s="85" t="s">
        <v>71</v>
      </c>
      <c r="L53" s="17"/>
      <c r="M53" s="89" t="s">
        <v>0</v>
      </c>
      <c r="N53" s="90" t="s">
        <v>12</v>
      </c>
      <c r="O53" s="91">
        <v>5.2999999999999999E-2</v>
      </c>
      <c r="P53" s="91">
        <f t="shared" si="2"/>
        <v>7.5259999999999998</v>
      </c>
      <c r="Q53" s="91">
        <v>0</v>
      </c>
      <c r="R53" s="91">
        <f t="shared" si="3"/>
        <v>0</v>
      </c>
      <c r="S53" s="91">
        <v>0</v>
      </c>
      <c r="T53" s="92">
        <f t="shared" si="4"/>
        <v>0</v>
      </c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R53" s="93" t="s">
        <v>72</v>
      </c>
      <c r="AT53" s="93" t="s">
        <v>69</v>
      </c>
      <c r="AU53" s="93" t="s">
        <v>37</v>
      </c>
      <c r="AY53" s="11" t="s">
        <v>67</v>
      </c>
      <c r="BE53" s="94">
        <f t="shared" si="5"/>
        <v>0</v>
      </c>
      <c r="BF53" s="94">
        <f t="shared" si="6"/>
        <v>0</v>
      </c>
      <c r="BG53" s="94">
        <f t="shared" si="7"/>
        <v>0</v>
      </c>
      <c r="BH53" s="94">
        <f t="shared" si="8"/>
        <v>0</v>
      </c>
      <c r="BI53" s="94">
        <f t="shared" si="9"/>
        <v>0</v>
      </c>
      <c r="BJ53" s="11" t="s">
        <v>35</v>
      </c>
      <c r="BK53" s="94">
        <f t="shared" si="10"/>
        <v>0</v>
      </c>
      <c r="BL53" s="11" t="s">
        <v>72</v>
      </c>
      <c r="BM53" s="93" t="s">
        <v>87</v>
      </c>
    </row>
    <row r="54" spans="1:65" s="2" customFormat="1" ht="6.95" customHeight="1">
      <c r="A54" s="16"/>
      <c r="B54" s="17"/>
      <c r="C54" s="30"/>
      <c r="D54" s="30"/>
      <c r="E54" s="30"/>
      <c r="F54" s="30"/>
      <c r="G54" s="30"/>
      <c r="H54" s="30"/>
      <c r="I54" s="30"/>
      <c r="J54" s="30"/>
      <c r="K54" s="30"/>
      <c r="L54" s="17"/>
      <c r="M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65" s="2" customFormat="1" ht="26.25" customHeight="1">
      <c r="A55" s="132"/>
      <c r="B55" s="30"/>
      <c r="C55" s="30"/>
      <c r="D55" s="71" t="s">
        <v>32</v>
      </c>
      <c r="E55" s="80" t="s">
        <v>35</v>
      </c>
      <c r="F55" s="127" t="s">
        <v>118</v>
      </c>
      <c r="G55" s="8"/>
      <c r="H55" s="8"/>
      <c r="I55" s="8"/>
      <c r="J55" s="81">
        <f>J56+J58+J61+J63+J66+J69+J72+J74+J76+J78+J80</f>
        <v>0</v>
      </c>
      <c r="K55" s="30"/>
      <c r="L55" s="17"/>
      <c r="M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</row>
    <row r="56" spans="1:65" s="2" customFormat="1" ht="16.5" customHeight="1">
      <c r="A56" s="135"/>
      <c r="B56" s="134"/>
      <c r="C56" s="83">
        <v>6</v>
      </c>
      <c r="D56" s="83" t="s">
        <v>69</v>
      </c>
      <c r="E56" s="84" t="s">
        <v>88</v>
      </c>
      <c r="F56" s="85" t="s">
        <v>89</v>
      </c>
      <c r="G56" s="86" t="s">
        <v>70</v>
      </c>
      <c r="H56" s="87">
        <v>142</v>
      </c>
      <c r="I56" s="88">
        <v>0</v>
      </c>
      <c r="J56" s="88">
        <f>ROUND(I56*H56,2)</f>
        <v>0</v>
      </c>
      <c r="K56" s="85" t="s">
        <v>71</v>
      </c>
      <c r="L56" s="17"/>
      <c r="M56" s="89" t="s">
        <v>0</v>
      </c>
      <c r="N56" s="90" t="s">
        <v>12</v>
      </c>
      <c r="O56" s="91">
        <v>1.2E-2</v>
      </c>
      <c r="P56" s="91">
        <f>O56*H56</f>
        <v>1.704</v>
      </c>
      <c r="Q56" s="91">
        <v>0</v>
      </c>
      <c r="R56" s="91">
        <f>Q56*H56</f>
        <v>0</v>
      </c>
      <c r="S56" s="91">
        <v>0</v>
      </c>
      <c r="T56" s="92">
        <f>S56*H56</f>
        <v>0</v>
      </c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R56" s="93" t="s">
        <v>72</v>
      </c>
      <c r="AT56" s="93" t="s">
        <v>69</v>
      </c>
      <c r="AU56" s="93" t="s">
        <v>37</v>
      </c>
      <c r="AY56" s="11" t="s">
        <v>67</v>
      </c>
      <c r="BE56" s="94">
        <f>IF(N56="základní",J56,0)</f>
        <v>0</v>
      </c>
      <c r="BF56" s="94">
        <f>IF(N56="snížená",J56,0)</f>
        <v>0</v>
      </c>
      <c r="BG56" s="94">
        <f>IF(N56="zákl. přenesená",J56,0)</f>
        <v>0</v>
      </c>
      <c r="BH56" s="94">
        <f>IF(N56="sníž. přenesená",J56,0)</f>
        <v>0</v>
      </c>
      <c r="BI56" s="94">
        <f>IF(N56="nulová",J56,0)</f>
        <v>0</v>
      </c>
      <c r="BJ56" s="11" t="s">
        <v>35</v>
      </c>
      <c r="BK56" s="94">
        <f>ROUND(I56*H56,2)</f>
        <v>0</v>
      </c>
      <c r="BL56" s="11" t="s">
        <v>72</v>
      </c>
      <c r="BM56" s="93" t="s">
        <v>90</v>
      </c>
    </row>
    <row r="57" spans="1:65" s="10" customFormat="1">
      <c r="B57" s="102"/>
      <c r="D57" s="96" t="s">
        <v>73</v>
      </c>
      <c r="E57" s="103" t="s">
        <v>0</v>
      </c>
      <c r="F57" s="104" t="s">
        <v>126</v>
      </c>
      <c r="H57" s="105">
        <v>142</v>
      </c>
      <c r="L57" s="102"/>
      <c r="M57" s="106"/>
      <c r="N57" s="107"/>
      <c r="O57" s="107"/>
      <c r="P57" s="107"/>
      <c r="Q57" s="107"/>
      <c r="R57" s="107"/>
      <c r="S57" s="107"/>
      <c r="T57" s="108"/>
      <c r="AT57" s="103" t="s">
        <v>73</v>
      </c>
      <c r="AU57" s="103" t="s">
        <v>37</v>
      </c>
      <c r="AV57" s="10" t="s">
        <v>37</v>
      </c>
      <c r="AW57" s="10" t="s">
        <v>9</v>
      </c>
      <c r="AX57" s="10" t="s">
        <v>35</v>
      </c>
      <c r="AY57" s="103" t="s">
        <v>67</v>
      </c>
    </row>
    <row r="58" spans="1:65" s="2" customFormat="1" ht="29.25" customHeight="1">
      <c r="A58" s="132"/>
      <c r="B58" s="82"/>
      <c r="C58" s="109">
        <v>7</v>
      </c>
      <c r="D58" s="109" t="s">
        <v>78</v>
      </c>
      <c r="E58" s="110" t="s">
        <v>91</v>
      </c>
      <c r="F58" s="111" t="s">
        <v>119</v>
      </c>
      <c r="G58" s="112" t="s">
        <v>74</v>
      </c>
      <c r="H58" s="113">
        <f>142*0.05</f>
        <v>7.1000000000000005</v>
      </c>
      <c r="I58" s="114">
        <v>0</v>
      </c>
      <c r="J58" s="114">
        <f>ROUND(I58*H58,2)</f>
        <v>0</v>
      </c>
      <c r="K58" s="111" t="s">
        <v>80</v>
      </c>
      <c r="L58" s="115"/>
      <c r="M58" s="116" t="s">
        <v>0</v>
      </c>
      <c r="N58" s="117" t="s">
        <v>12</v>
      </c>
      <c r="O58" s="91">
        <v>0</v>
      </c>
      <c r="P58" s="91">
        <f>O58*H58</f>
        <v>0</v>
      </c>
      <c r="Q58" s="91">
        <v>0</v>
      </c>
      <c r="R58" s="91">
        <f>Q58*H58</f>
        <v>0</v>
      </c>
      <c r="S58" s="91">
        <v>0</v>
      </c>
      <c r="T58" s="92">
        <f>S58*H58</f>
        <v>0</v>
      </c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R58" s="93" t="s">
        <v>75</v>
      </c>
      <c r="AT58" s="93" t="s">
        <v>78</v>
      </c>
      <c r="AU58" s="93" t="s">
        <v>37</v>
      </c>
      <c r="AY58" s="11" t="s">
        <v>67</v>
      </c>
      <c r="BE58" s="94">
        <f>IF(N58="základní",J58,0)</f>
        <v>0</v>
      </c>
      <c r="BF58" s="94">
        <f>IF(N58="snížená",J58,0)</f>
        <v>0</v>
      </c>
      <c r="BG58" s="94">
        <f>IF(N58="zákl. přenesená",J58,0)</f>
        <v>0</v>
      </c>
      <c r="BH58" s="94">
        <f>IF(N58="sníž. přenesená",J58,0)</f>
        <v>0</v>
      </c>
      <c r="BI58" s="94">
        <f>IF(N58="nulová",J58,0)</f>
        <v>0</v>
      </c>
      <c r="BJ58" s="11" t="s">
        <v>35</v>
      </c>
      <c r="BK58" s="94">
        <f>ROUND(I58*H58,2)</f>
        <v>0</v>
      </c>
      <c r="BL58" s="11" t="s">
        <v>72</v>
      </c>
      <c r="BM58" s="93" t="s">
        <v>92</v>
      </c>
    </row>
    <row r="59" spans="1:65" s="9" customFormat="1">
      <c r="B59" s="95"/>
      <c r="D59" s="96" t="s">
        <v>73</v>
      </c>
      <c r="E59" s="97" t="s">
        <v>0</v>
      </c>
      <c r="F59" s="98" t="s">
        <v>127</v>
      </c>
      <c r="H59" s="97" t="s">
        <v>0</v>
      </c>
      <c r="L59" s="95"/>
      <c r="M59" s="99"/>
      <c r="N59" s="100"/>
      <c r="O59" s="100"/>
      <c r="P59" s="100"/>
      <c r="Q59" s="100"/>
      <c r="R59" s="100"/>
      <c r="S59" s="100"/>
      <c r="T59" s="101"/>
      <c r="AT59" s="97" t="s">
        <v>73</v>
      </c>
      <c r="AU59" s="97" t="s">
        <v>37</v>
      </c>
      <c r="AV59" s="9" t="s">
        <v>35</v>
      </c>
      <c r="AW59" s="9" t="s">
        <v>9</v>
      </c>
      <c r="AX59" s="9" t="s">
        <v>33</v>
      </c>
      <c r="AY59" s="97" t="s">
        <v>67</v>
      </c>
    </row>
    <row r="60" spans="1:65" s="9" customFormat="1">
      <c r="B60" s="95"/>
      <c r="D60" s="96" t="s">
        <v>73</v>
      </c>
      <c r="E60" s="97" t="s">
        <v>0</v>
      </c>
      <c r="F60" s="98" t="s">
        <v>93</v>
      </c>
      <c r="H60" s="97" t="s">
        <v>0</v>
      </c>
      <c r="L60" s="95"/>
      <c r="M60" s="99"/>
      <c r="N60" s="100"/>
      <c r="O60" s="100"/>
      <c r="P60" s="100"/>
      <c r="Q60" s="100"/>
      <c r="R60" s="100"/>
      <c r="S60" s="100"/>
      <c r="T60" s="101"/>
      <c r="AT60" s="97" t="s">
        <v>73</v>
      </c>
      <c r="AU60" s="97" t="s">
        <v>37</v>
      </c>
      <c r="AV60" s="9" t="s">
        <v>35</v>
      </c>
      <c r="AW60" s="9" t="s">
        <v>9</v>
      </c>
      <c r="AX60" s="9" t="s">
        <v>33</v>
      </c>
      <c r="AY60" s="97" t="s">
        <v>67</v>
      </c>
    </row>
    <row r="61" spans="1:65" s="10" customFormat="1" ht="12">
      <c r="B61" s="102"/>
      <c r="C61" s="83">
        <v>8</v>
      </c>
      <c r="D61" s="83" t="s">
        <v>69</v>
      </c>
      <c r="E61" s="84" t="s">
        <v>88</v>
      </c>
      <c r="F61" s="85" t="s">
        <v>89</v>
      </c>
      <c r="G61" s="86" t="s">
        <v>70</v>
      </c>
      <c r="H61" s="87">
        <v>142</v>
      </c>
      <c r="I61" s="88">
        <v>0</v>
      </c>
      <c r="J61" s="88">
        <f>ROUND(I61*H61,2)</f>
        <v>0</v>
      </c>
      <c r="K61" s="85" t="s">
        <v>71</v>
      </c>
      <c r="L61" s="102"/>
      <c r="M61" s="106"/>
      <c r="N61" s="107"/>
      <c r="O61" s="107"/>
      <c r="P61" s="107"/>
      <c r="Q61" s="107"/>
      <c r="R61" s="107"/>
      <c r="S61" s="107"/>
      <c r="T61" s="108"/>
      <c r="AT61" s="103"/>
      <c r="AU61" s="103"/>
      <c r="AY61" s="103"/>
    </row>
    <row r="62" spans="1:65" s="10" customFormat="1">
      <c r="B62" s="102"/>
      <c r="D62" s="96"/>
      <c r="E62" s="103"/>
      <c r="F62" s="104" t="s">
        <v>128</v>
      </c>
      <c r="H62" s="105"/>
      <c r="L62" s="102"/>
      <c r="M62" s="106"/>
      <c r="N62" s="107"/>
      <c r="O62" s="107"/>
      <c r="P62" s="107"/>
      <c r="Q62" s="107"/>
      <c r="R62" s="107"/>
      <c r="S62" s="107"/>
      <c r="T62" s="108"/>
      <c r="AT62" s="103"/>
      <c r="AU62" s="103"/>
      <c r="AY62" s="103"/>
    </row>
    <row r="63" spans="1:65" s="10" customFormat="1" ht="24">
      <c r="B63" s="102"/>
      <c r="C63" s="109">
        <v>9</v>
      </c>
      <c r="D63" s="109" t="s">
        <v>78</v>
      </c>
      <c r="E63" s="110" t="s">
        <v>91</v>
      </c>
      <c r="F63" s="111" t="s">
        <v>120</v>
      </c>
      <c r="G63" s="112" t="s">
        <v>74</v>
      </c>
      <c r="H63" s="113">
        <f>142*0.03</f>
        <v>4.26</v>
      </c>
      <c r="I63" s="114">
        <v>0</v>
      </c>
      <c r="J63" s="114">
        <f>ROUND(I63*H63,2)</f>
        <v>0</v>
      </c>
      <c r="K63" s="111" t="s">
        <v>80</v>
      </c>
      <c r="L63" s="102"/>
      <c r="M63" s="106"/>
      <c r="N63" s="107"/>
      <c r="O63" s="107"/>
      <c r="P63" s="107"/>
      <c r="Q63" s="107"/>
      <c r="R63" s="107"/>
      <c r="S63" s="107"/>
      <c r="T63" s="108"/>
      <c r="AT63" s="103"/>
      <c r="AU63" s="103"/>
      <c r="AY63" s="103"/>
    </row>
    <row r="64" spans="1:65" s="10" customFormat="1">
      <c r="B64" s="102"/>
      <c r="C64" s="9"/>
      <c r="D64" s="96" t="s">
        <v>73</v>
      </c>
      <c r="E64" s="97" t="s">
        <v>0</v>
      </c>
      <c r="F64" s="98" t="s">
        <v>129</v>
      </c>
      <c r="G64" s="9"/>
      <c r="H64" s="97" t="s">
        <v>0</v>
      </c>
      <c r="I64" s="9"/>
      <c r="J64" s="9"/>
      <c r="K64" s="9"/>
      <c r="L64" s="102"/>
      <c r="M64" s="106"/>
      <c r="N64" s="107"/>
      <c r="O64" s="107"/>
      <c r="P64" s="107"/>
      <c r="Q64" s="107"/>
      <c r="R64" s="107"/>
      <c r="S64" s="107"/>
      <c r="T64" s="108"/>
      <c r="AT64" s="103"/>
      <c r="AU64" s="103"/>
      <c r="AY64" s="103"/>
    </row>
    <row r="65" spans="1:65" s="10" customFormat="1">
      <c r="B65" s="102"/>
      <c r="C65" s="9"/>
      <c r="D65" s="96" t="s">
        <v>73</v>
      </c>
      <c r="E65" s="97" t="s">
        <v>0</v>
      </c>
      <c r="F65" s="98" t="s">
        <v>93</v>
      </c>
      <c r="G65" s="9"/>
      <c r="H65" s="97" t="s">
        <v>0</v>
      </c>
      <c r="I65" s="9"/>
      <c r="J65" s="9"/>
      <c r="K65" s="9"/>
      <c r="L65" s="102"/>
      <c r="M65" s="106"/>
      <c r="N65" s="107"/>
      <c r="O65" s="107"/>
      <c r="P65" s="107"/>
      <c r="Q65" s="107"/>
      <c r="R65" s="107"/>
      <c r="S65" s="107"/>
      <c r="T65" s="108"/>
      <c r="AT65" s="103"/>
      <c r="AU65" s="103"/>
      <c r="AY65" s="103"/>
    </row>
    <row r="66" spans="1:65" s="2" customFormat="1" ht="16.5" customHeight="1">
      <c r="A66" s="132"/>
      <c r="B66" s="82"/>
      <c r="C66" s="83">
        <v>10</v>
      </c>
      <c r="D66" s="83" t="s">
        <v>69</v>
      </c>
      <c r="E66" s="84" t="s">
        <v>94</v>
      </c>
      <c r="F66" s="85" t="s">
        <v>95</v>
      </c>
      <c r="G66" s="86" t="s">
        <v>74</v>
      </c>
      <c r="H66" s="87">
        <f>H58+H63</f>
        <v>11.36</v>
      </c>
      <c r="I66" s="88">
        <v>0</v>
      </c>
      <c r="J66" s="88">
        <f>ROUND(I66*H66,2)</f>
        <v>0</v>
      </c>
      <c r="K66" s="85" t="s">
        <v>71</v>
      </c>
      <c r="L66" s="17"/>
      <c r="M66" s="89" t="s">
        <v>0</v>
      </c>
      <c r="N66" s="90" t="s">
        <v>12</v>
      </c>
      <c r="O66" s="91">
        <v>7.0000000000000007E-2</v>
      </c>
      <c r="P66" s="91">
        <f>O66*H66</f>
        <v>0.79520000000000002</v>
      </c>
      <c r="Q66" s="91">
        <v>0</v>
      </c>
      <c r="R66" s="91">
        <f>Q66*H66</f>
        <v>0</v>
      </c>
      <c r="S66" s="91">
        <v>0</v>
      </c>
      <c r="T66" s="92">
        <f>S66*H66</f>
        <v>0</v>
      </c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R66" s="93" t="s">
        <v>72</v>
      </c>
      <c r="AT66" s="93" t="s">
        <v>69</v>
      </c>
      <c r="AU66" s="93" t="s">
        <v>37</v>
      </c>
      <c r="AY66" s="11" t="s">
        <v>67</v>
      </c>
      <c r="BE66" s="94">
        <f>IF(N66="základní",J66,0)</f>
        <v>0</v>
      </c>
      <c r="BF66" s="94">
        <f>IF(N66="snížená",J66,0)</f>
        <v>0</v>
      </c>
      <c r="BG66" s="94">
        <f>IF(N66="zákl. přenesená",J66,0)</f>
        <v>0</v>
      </c>
      <c r="BH66" s="94">
        <f>IF(N66="sníž. přenesená",J66,0)</f>
        <v>0</v>
      </c>
      <c r="BI66" s="94">
        <f>IF(N66="nulová",J66,0)</f>
        <v>0</v>
      </c>
      <c r="BJ66" s="11" t="s">
        <v>35</v>
      </c>
      <c r="BK66" s="94">
        <f>ROUND(I66*H66,2)</f>
        <v>0</v>
      </c>
      <c r="BL66" s="11" t="s">
        <v>72</v>
      </c>
      <c r="BM66" s="93" t="s">
        <v>96</v>
      </c>
    </row>
    <row r="67" spans="1:65" s="9" customFormat="1">
      <c r="B67" s="95"/>
      <c r="D67" s="96" t="s">
        <v>73</v>
      </c>
      <c r="E67" s="97" t="s">
        <v>0</v>
      </c>
      <c r="F67" s="98" t="s">
        <v>121</v>
      </c>
      <c r="H67" s="97" t="s">
        <v>0</v>
      </c>
      <c r="L67" s="95"/>
      <c r="M67" s="99"/>
      <c r="N67" s="100"/>
      <c r="O67" s="100"/>
      <c r="P67" s="100"/>
      <c r="Q67" s="100"/>
      <c r="R67" s="100"/>
      <c r="S67" s="100"/>
      <c r="T67" s="101"/>
      <c r="AT67" s="97" t="s">
        <v>73</v>
      </c>
      <c r="AU67" s="97" t="s">
        <v>37</v>
      </c>
      <c r="AV67" s="9" t="s">
        <v>35</v>
      </c>
      <c r="AW67" s="9" t="s">
        <v>9</v>
      </c>
      <c r="AX67" s="9" t="s">
        <v>33</v>
      </c>
      <c r="AY67" s="97" t="s">
        <v>67</v>
      </c>
    </row>
    <row r="68" spans="1:65" s="10" customFormat="1">
      <c r="B68" s="102"/>
      <c r="D68" s="96" t="s">
        <v>73</v>
      </c>
      <c r="E68" s="103" t="s">
        <v>0</v>
      </c>
      <c r="F68" s="104" t="s">
        <v>122</v>
      </c>
      <c r="H68" s="105">
        <v>11.36</v>
      </c>
      <c r="L68" s="102"/>
      <c r="M68" s="106"/>
      <c r="N68" s="107"/>
      <c r="O68" s="107"/>
      <c r="P68" s="107"/>
      <c r="Q68" s="107"/>
      <c r="R68" s="107"/>
      <c r="S68" s="107"/>
      <c r="T68" s="108"/>
      <c r="AT68" s="103" t="s">
        <v>73</v>
      </c>
      <c r="AU68" s="103" t="s">
        <v>37</v>
      </c>
      <c r="AV68" s="10" t="s">
        <v>37</v>
      </c>
      <c r="AW68" s="10" t="s">
        <v>9</v>
      </c>
      <c r="AX68" s="10" t="s">
        <v>35</v>
      </c>
      <c r="AY68" s="103" t="s">
        <v>67</v>
      </c>
    </row>
    <row r="69" spans="1:65" s="2" customFormat="1" ht="16.5" customHeight="1">
      <c r="A69" s="132"/>
      <c r="B69" s="82"/>
      <c r="C69" s="83">
        <v>11</v>
      </c>
      <c r="D69" s="83" t="s">
        <v>69</v>
      </c>
      <c r="E69" s="84" t="s">
        <v>97</v>
      </c>
      <c r="F69" s="85" t="s">
        <v>98</v>
      </c>
      <c r="G69" s="86" t="s">
        <v>74</v>
      </c>
      <c r="H69" s="87">
        <f>H66</f>
        <v>11.36</v>
      </c>
      <c r="I69" s="88">
        <v>0</v>
      </c>
      <c r="J69" s="88">
        <f>ROUND(I69*H69,2)</f>
        <v>0</v>
      </c>
      <c r="K69" s="85" t="s">
        <v>71</v>
      </c>
      <c r="L69" s="17"/>
      <c r="M69" s="89" t="s">
        <v>0</v>
      </c>
      <c r="N69" s="90" t="s">
        <v>12</v>
      </c>
      <c r="O69" s="91">
        <v>7.1999999999999995E-2</v>
      </c>
      <c r="P69" s="91">
        <f>O69*H69</f>
        <v>0.81791999999999987</v>
      </c>
      <c r="Q69" s="91">
        <v>0</v>
      </c>
      <c r="R69" s="91">
        <f>Q69*H69</f>
        <v>0</v>
      </c>
      <c r="S69" s="91">
        <v>0</v>
      </c>
      <c r="T69" s="92">
        <f>S69*H69</f>
        <v>0</v>
      </c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R69" s="93" t="s">
        <v>72</v>
      </c>
      <c r="AT69" s="93" t="s">
        <v>69</v>
      </c>
      <c r="AU69" s="93" t="s">
        <v>37</v>
      </c>
      <c r="AY69" s="11" t="s">
        <v>67</v>
      </c>
      <c r="BE69" s="94">
        <f>IF(N69="základní",J69,0)</f>
        <v>0</v>
      </c>
      <c r="BF69" s="94">
        <f>IF(N69="snížená",J69,0)</f>
        <v>0</v>
      </c>
      <c r="BG69" s="94">
        <f>IF(N69="zákl. přenesená",J69,0)</f>
        <v>0</v>
      </c>
      <c r="BH69" s="94">
        <f>IF(N69="sníž. přenesená",J69,0)</f>
        <v>0</v>
      </c>
      <c r="BI69" s="94">
        <f>IF(N69="nulová",J69,0)</f>
        <v>0</v>
      </c>
      <c r="BJ69" s="11" t="s">
        <v>35</v>
      </c>
      <c r="BK69" s="94">
        <f>ROUND(I69*H69,2)</f>
        <v>0</v>
      </c>
      <c r="BL69" s="11" t="s">
        <v>72</v>
      </c>
      <c r="BM69" s="93" t="s">
        <v>99</v>
      </c>
    </row>
    <row r="70" spans="1:65" s="9" customFormat="1">
      <c r="B70" s="95"/>
      <c r="D70" s="96" t="s">
        <v>73</v>
      </c>
      <c r="E70" s="97" t="s">
        <v>0</v>
      </c>
      <c r="F70" s="98" t="s">
        <v>121</v>
      </c>
      <c r="H70" s="97" t="s">
        <v>0</v>
      </c>
      <c r="L70" s="95"/>
      <c r="M70" s="99"/>
      <c r="N70" s="100"/>
      <c r="O70" s="100"/>
      <c r="P70" s="100"/>
      <c r="Q70" s="100"/>
      <c r="R70" s="100"/>
      <c r="S70" s="100"/>
      <c r="T70" s="101"/>
      <c r="AT70" s="97" t="s">
        <v>73</v>
      </c>
      <c r="AU70" s="97" t="s">
        <v>37</v>
      </c>
      <c r="AV70" s="9" t="s">
        <v>35</v>
      </c>
      <c r="AW70" s="9" t="s">
        <v>9</v>
      </c>
      <c r="AX70" s="9" t="s">
        <v>33</v>
      </c>
      <c r="AY70" s="97" t="s">
        <v>67</v>
      </c>
    </row>
    <row r="71" spans="1:65" s="10" customFormat="1">
      <c r="B71" s="102"/>
      <c r="D71" s="96" t="s">
        <v>73</v>
      </c>
      <c r="E71" s="103" t="s">
        <v>0</v>
      </c>
      <c r="F71" s="104" t="s">
        <v>122</v>
      </c>
      <c r="H71" s="105">
        <f>H68</f>
        <v>11.36</v>
      </c>
      <c r="L71" s="102"/>
      <c r="M71" s="106"/>
      <c r="N71" s="107"/>
      <c r="O71" s="107"/>
      <c r="P71" s="107"/>
      <c r="Q71" s="107"/>
      <c r="R71" s="107"/>
      <c r="S71" s="107"/>
      <c r="T71" s="108"/>
      <c r="AT71" s="103" t="s">
        <v>73</v>
      </c>
      <c r="AU71" s="103" t="s">
        <v>37</v>
      </c>
      <c r="AV71" s="10" t="s">
        <v>37</v>
      </c>
      <c r="AW71" s="10" t="s">
        <v>9</v>
      </c>
      <c r="AX71" s="10" t="s">
        <v>35</v>
      </c>
      <c r="AY71" s="103" t="s">
        <v>67</v>
      </c>
    </row>
    <row r="72" spans="1:65" s="2" customFormat="1" ht="16.5" customHeight="1">
      <c r="A72" s="132"/>
      <c r="B72" s="82"/>
      <c r="C72" s="83">
        <v>12</v>
      </c>
      <c r="D72" s="83" t="s">
        <v>69</v>
      </c>
      <c r="E72" s="84" t="s">
        <v>100</v>
      </c>
      <c r="F72" s="85" t="s">
        <v>101</v>
      </c>
      <c r="G72" s="86" t="s">
        <v>70</v>
      </c>
      <c r="H72" s="87">
        <v>142</v>
      </c>
      <c r="I72" s="88">
        <v>0</v>
      </c>
      <c r="J72" s="88">
        <f>ROUND(I72*H72,2)</f>
        <v>0</v>
      </c>
      <c r="K72" s="85" t="s">
        <v>71</v>
      </c>
      <c r="L72" s="17"/>
      <c r="M72" s="89" t="s">
        <v>0</v>
      </c>
      <c r="N72" s="90" t="s">
        <v>12</v>
      </c>
      <c r="O72" s="91">
        <v>1.9E-2</v>
      </c>
      <c r="P72" s="91">
        <f>O72*H72</f>
        <v>2.698</v>
      </c>
      <c r="Q72" s="91">
        <v>0</v>
      </c>
      <c r="R72" s="91">
        <f>Q72*H72</f>
        <v>0</v>
      </c>
      <c r="S72" s="91">
        <v>0</v>
      </c>
      <c r="T72" s="92">
        <f>S72*H72</f>
        <v>0</v>
      </c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R72" s="93" t="s">
        <v>72</v>
      </c>
      <c r="AT72" s="93" t="s">
        <v>69</v>
      </c>
      <c r="AU72" s="93" t="s">
        <v>37</v>
      </c>
      <c r="AY72" s="11" t="s">
        <v>67</v>
      </c>
      <c r="BE72" s="94">
        <f>IF(N72="základní",J72,0)</f>
        <v>0</v>
      </c>
      <c r="BF72" s="94">
        <f>IF(N72="snížená",J72,0)</f>
        <v>0</v>
      </c>
      <c r="BG72" s="94">
        <f>IF(N72="zákl. přenesená",J72,0)</f>
        <v>0</v>
      </c>
      <c r="BH72" s="94">
        <f>IF(N72="sníž. přenesená",J72,0)</f>
        <v>0</v>
      </c>
      <c r="BI72" s="94">
        <f>IF(N72="nulová",J72,0)</f>
        <v>0</v>
      </c>
      <c r="BJ72" s="11" t="s">
        <v>35</v>
      </c>
      <c r="BK72" s="94">
        <f>ROUND(I72*H72,2)</f>
        <v>0</v>
      </c>
      <c r="BL72" s="11" t="s">
        <v>72</v>
      </c>
      <c r="BM72" s="93" t="s">
        <v>102</v>
      </c>
    </row>
    <row r="73" spans="1:65" s="10" customFormat="1">
      <c r="B73" s="102"/>
      <c r="D73" s="96" t="s">
        <v>73</v>
      </c>
      <c r="E73" s="103" t="s">
        <v>0</v>
      </c>
      <c r="F73" s="104" t="s">
        <v>123</v>
      </c>
      <c r="H73" s="105">
        <v>142</v>
      </c>
      <c r="L73" s="102"/>
      <c r="M73" s="106"/>
      <c r="N73" s="107"/>
      <c r="O73" s="107"/>
      <c r="P73" s="107"/>
      <c r="Q73" s="107"/>
      <c r="R73" s="107"/>
      <c r="S73" s="107"/>
      <c r="T73" s="108"/>
      <c r="AT73" s="103" t="s">
        <v>73</v>
      </c>
      <c r="AU73" s="103" t="s">
        <v>37</v>
      </c>
      <c r="AV73" s="10" t="s">
        <v>37</v>
      </c>
      <c r="AW73" s="10" t="s">
        <v>9</v>
      </c>
      <c r="AX73" s="10" t="s">
        <v>35</v>
      </c>
      <c r="AY73" s="103" t="s">
        <v>67</v>
      </c>
    </row>
    <row r="74" spans="1:65" s="2" customFormat="1" ht="16.5" customHeight="1">
      <c r="A74" s="132"/>
      <c r="B74" s="82"/>
      <c r="C74" s="83">
        <v>13</v>
      </c>
      <c r="D74" s="83" t="s">
        <v>69</v>
      </c>
      <c r="E74" s="84" t="s">
        <v>103</v>
      </c>
      <c r="F74" s="85" t="s">
        <v>104</v>
      </c>
      <c r="G74" s="86" t="s">
        <v>70</v>
      </c>
      <c r="H74" s="87">
        <v>142</v>
      </c>
      <c r="I74" s="88">
        <v>0</v>
      </c>
      <c r="J74" s="88">
        <f>ROUND(I74*H74,2)</f>
        <v>0</v>
      </c>
      <c r="K74" s="121" t="s">
        <v>71</v>
      </c>
      <c r="L74" s="17"/>
      <c r="M74" s="89" t="s">
        <v>0</v>
      </c>
      <c r="N74" s="90" t="s">
        <v>12</v>
      </c>
      <c r="O74" s="91">
        <v>1E-3</v>
      </c>
      <c r="P74" s="91">
        <f>O74*H74</f>
        <v>0.14200000000000002</v>
      </c>
      <c r="Q74" s="91">
        <v>0</v>
      </c>
      <c r="R74" s="91">
        <f>Q74*H74</f>
        <v>0</v>
      </c>
      <c r="S74" s="91">
        <v>0</v>
      </c>
      <c r="T74" s="92">
        <f>S74*H74</f>
        <v>0</v>
      </c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R74" s="93" t="s">
        <v>72</v>
      </c>
      <c r="AT74" s="93" t="s">
        <v>69</v>
      </c>
      <c r="AU74" s="93" t="s">
        <v>37</v>
      </c>
      <c r="AY74" s="11" t="s">
        <v>67</v>
      </c>
      <c r="BE74" s="94">
        <f>IF(N74="základní",J74,0)</f>
        <v>0</v>
      </c>
      <c r="BF74" s="94">
        <f>IF(N74="snížená",J74,0)</f>
        <v>0</v>
      </c>
      <c r="BG74" s="94">
        <f>IF(N74="zákl. přenesená",J74,0)</f>
        <v>0</v>
      </c>
      <c r="BH74" s="94">
        <f>IF(N74="sníž. přenesená",J74,0)</f>
        <v>0</v>
      </c>
      <c r="BI74" s="94">
        <f>IF(N74="nulová",J74,0)</f>
        <v>0</v>
      </c>
      <c r="BJ74" s="11" t="s">
        <v>35</v>
      </c>
      <c r="BK74" s="94">
        <f>ROUND(I74*H74,2)</f>
        <v>0</v>
      </c>
      <c r="BL74" s="11" t="s">
        <v>72</v>
      </c>
      <c r="BM74" s="93" t="s">
        <v>105</v>
      </c>
    </row>
    <row r="75" spans="1:65" s="9" customFormat="1">
      <c r="B75" s="95"/>
      <c r="C75" s="100"/>
      <c r="D75" s="122" t="s">
        <v>73</v>
      </c>
      <c r="E75" s="123" t="s">
        <v>0</v>
      </c>
      <c r="F75" s="124" t="s">
        <v>124</v>
      </c>
      <c r="G75" s="100"/>
      <c r="H75" s="137">
        <v>142</v>
      </c>
      <c r="I75" s="100"/>
      <c r="J75" s="100"/>
      <c r="K75" s="125"/>
      <c r="L75" s="95"/>
      <c r="M75" s="99"/>
      <c r="N75" s="100"/>
      <c r="O75" s="100"/>
      <c r="P75" s="100"/>
      <c r="Q75" s="100"/>
      <c r="R75" s="100"/>
      <c r="S75" s="100"/>
      <c r="T75" s="101"/>
      <c r="AT75" s="97" t="s">
        <v>73</v>
      </c>
      <c r="AU75" s="97" t="s">
        <v>37</v>
      </c>
      <c r="AV75" s="9" t="s">
        <v>35</v>
      </c>
      <c r="AW75" s="9" t="s">
        <v>9</v>
      </c>
      <c r="AX75" s="9" t="s">
        <v>33</v>
      </c>
      <c r="AY75" s="97" t="s">
        <v>67</v>
      </c>
    </row>
    <row r="76" spans="1:65" s="2" customFormat="1" ht="16.5" customHeight="1">
      <c r="A76" s="9"/>
      <c r="B76" s="134"/>
      <c r="C76" s="83">
        <v>14</v>
      </c>
      <c r="D76" s="83" t="s">
        <v>69</v>
      </c>
      <c r="E76" s="84" t="s">
        <v>106</v>
      </c>
      <c r="F76" s="85" t="s">
        <v>107</v>
      </c>
      <c r="G76" s="86" t="s">
        <v>70</v>
      </c>
      <c r="H76" s="87">
        <v>142</v>
      </c>
      <c r="I76" s="88">
        <v>0</v>
      </c>
      <c r="J76" s="88">
        <f>ROUND(I76*H76,2)</f>
        <v>0</v>
      </c>
      <c r="K76" s="121" t="s">
        <v>71</v>
      </c>
      <c r="L76" s="102"/>
      <c r="M76" s="136" t="s">
        <v>0</v>
      </c>
      <c r="N76" s="90" t="s">
        <v>12</v>
      </c>
      <c r="O76" s="91">
        <v>4.4999999999999998E-2</v>
      </c>
      <c r="P76" s="91">
        <f>O76*H76</f>
        <v>6.39</v>
      </c>
      <c r="Q76" s="91">
        <v>0</v>
      </c>
      <c r="R76" s="91">
        <f>Q76*H76</f>
        <v>0</v>
      </c>
      <c r="S76" s="91">
        <v>0</v>
      </c>
      <c r="T76" s="92">
        <f>S76*H76</f>
        <v>0</v>
      </c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R76" s="93" t="s">
        <v>72</v>
      </c>
      <c r="AT76" s="93" t="s">
        <v>69</v>
      </c>
      <c r="AU76" s="93" t="s">
        <v>37</v>
      </c>
      <c r="AY76" s="11" t="s">
        <v>67</v>
      </c>
      <c r="BE76" s="94">
        <f>IF(N76="základní",J76,0)</f>
        <v>0</v>
      </c>
      <c r="BF76" s="94">
        <f>IF(N76="snížená",J76,0)</f>
        <v>0</v>
      </c>
      <c r="BG76" s="94">
        <f>IF(N76="zákl. přenesená",J76,0)</f>
        <v>0</v>
      </c>
      <c r="BH76" s="94">
        <f>IF(N76="sníž. přenesená",J76,0)</f>
        <v>0</v>
      </c>
      <c r="BI76" s="94">
        <f>IF(N76="nulová",J76,0)</f>
        <v>0</v>
      </c>
      <c r="BJ76" s="11" t="s">
        <v>35</v>
      </c>
      <c r="BK76" s="94">
        <f>ROUND(I76*H76,2)</f>
        <v>0</v>
      </c>
      <c r="BL76" s="11" t="s">
        <v>72</v>
      </c>
      <c r="BM76" s="93" t="s">
        <v>108</v>
      </c>
    </row>
    <row r="77" spans="1:65" s="9" customFormat="1">
      <c r="B77" s="95"/>
      <c r="D77" s="96" t="s">
        <v>73</v>
      </c>
      <c r="E77" s="97" t="s">
        <v>0</v>
      </c>
      <c r="F77" s="98" t="s">
        <v>130</v>
      </c>
      <c r="H77" s="105">
        <v>142</v>
      </c>
      <c r="L77" s="95"/>
      <c r="M77" s="99"/>
      <c r="N77" s="100"/>
      <c r="O77" s="100"/>
      <c r="P77" s="100"/>
      <c r="Q77" s="100"/>
      <c r="R77" s="100"/>
      <c r="S77" s="100"/>
      <c r="T77" s="101"/>
      <c r="AT77" s="97" t="s">
        <v>73</v>
      </c>
      <c r="AU77" s="97" t="s">
        <v>37</v>
      </c>
      <c r="AV77" s="9" t="s">
        <v>35</v>
      </c>
      <c r="AW77" s="9" t="s">
        <v>9</v>
      </c>
      <c r="AX77" s="9" t="s">
        <v>33</v>
      </c>
      <c r="AY77" s="97" t="s">
        <v>67</v>
      </c>
    </row>
    <row r="78" spans="1:65" s="2" customFormat="1" ht="37.5" customHeight="1">
      <c r="A78" s="126"/>
      <c r="B78" s="82"/>
      <c r="C78" s="109">
        <v>15</v>
      </c>
      <c r="D78" s="109" t="s">
        <v>78</v>
      </c>
      <c r="E78" s="110" t="s">
        <v>109</v>
      </c>
      <c r="F78" s="120" t="s">
        <v>125</v>
      </c>
      <c r="G78" s="112" t="s">
        <v>110</v>
      </c>
      <c r="H78" s="113">
        <v>4.3</v>
      </c>
      <c r="I78" s="114">
        <v>0</v>
      </c>
      <c r="J78" s="114">
        <f>ROUND(I78*H78,2)</f>
        <v>0</v>
      </c>
      <c r="K78" s="111" t="s">
        <v>80</v>
      </c>
      <c r="L78" s="115"/>
      <c r="M78" s="116" t="s">
        <v>0</v>
      </c>
      <c r="N78" s="117" t="s">
        <v>12</v>
      </c>
      <c r="O78" s="91">
        <v>0</v>
      </c>
      <c r="P78" s="91">
        <f>O78*H78</f>
        <v>0</v>
      </c>
      <c r="Q78" s="91">
        <v>1E-3</v>
      </c>
      <c r="R78" s="91">
        <f>Q78*H78</f>
        <v>4.3E-3</v>
      </c>
      <c r="S78" s="91">
        <v>0</v>
      </c>
      <c r="T78" s="92">
        <f>S78*H78</f>
        <v>0</v>
      </c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R78" s="93" t="s">
        <v>75</v>
      </c>
      <c r="AT78" s="93" t="s">
        <v>78</v>
      </c>
      <c r="AU78" s="93" t="s">
        <v>37</v>
      </c>
      <c r="AY78" s="11" t="s">
        <v>67</v>
      </c>
      <c r="BE78" s="94">
        <f>IF(N78="základní",J78,0)</f>
        <v>0</v>
      </c>
      <c r="BF78" s="94">
        <f>IF(N78="snížená",J78,0)</f>
        <v>0</v>
      </c>
      <c r="BG78" s="94">
        <f>IF(N78="zákl. přenesená",J78,0)</f>
        <v>0</v>
      </c>
      <c r="BH78" s="94">
        <f>IF(N78="sníž. přenesená",J78,0)</f>
        <v>0</v>
      </c>
      <c r="BI78" s="94">
        <f>IF(N78="nulová",J78,0)</f>
        <v>0</v>
      </c>
      <c r="BJ78" s="11" t="s">
        <v>35</v>
      </c>
      <c r="BK78" s="94">
        <f>ROUND(I78*H78,2)</f>
        <v>0</v>
      </c>
      <c r="BL78" s="11" t="s">
        <v>72</v>
      </c>
      <c r="BM78" s="93" t="s">
        <v>111</v>
      </c>
    </row>
    <row r="79" spans="1:65" s="9" customFormat="1">
      <c r="B79" s="95"/>
      <c r="D79" s="96" t="s">
        <v>73</v>
      </c>
      <c r="E79" s="97" t="s">
        <v>0</v>
      </c>
      <c r="F79" s="98" t="s">
        <v>131</v>
      </c>
      <c r="H79" s="97" t="s">
        <v>0</v>
      </c>
      <c r="L79" s="95"/>
      <c r="M79" s="99"/>
      <c r="N79" s="100"/>
      <c r="O79" s="100"/>
      <c r="P79" s="100"/>
      <c r="Q79" s="100"/>
      <c r="R79" s="100"/>
      <c r="S79" s="100"/>
      <c r="T79" s="101"/>
      <c r="AT79" s="97" t="s">
        <v>73</v>
      </c>
      <c r="AU79" s="97" t="s">
        <v>37</v>
      </c>
      <c r="AV79" s="9" t="s">
        <v>35</v>
      </c>
      <c r="AW79" s="9" t="s">
        <v>9</v>
      </c>
      <c r="AX79" s="9" t="s">
        <v>33</v>
      </c>
      <c r="AY79" s="97" t="s">
        <v>67</v>
      </c>
    </row>
    <row r="80" spans="1:65" s="2" customFormat="1" ht="16.5" customHeight="1">
      <c r="A80" s="132"/>
      <c r="B80" s="82"/>
      <c r="C80" s="83" t="s">
        <v>79</v>
      </c>
      <c r="D80" s="83" t="s">
        <v>69</v>
      </c>
      <c r="E80" s="84" t="s">
        <v>81</v>
      </c>
      <c r="F80" s="85" t="s">
        <v>82</v>
      </c>
      <c r="G80" s="86" t="s">
        <v>77</v>
      </c>
      <c r="H80" s="87">
        <v>5</v>
      </c>
      <c r="I80" s="88">
        <v>0</v>
      </c>
      <c r="J80" s="88">
        <f>ROUND(I80*H80,2)</f>
        <v>0</v>
      </c>
      <c r="K80" s="85" t="s">
        <v>71</v>
      </c>
      <c r="L80" s="17"/>
      <c r="M80" s="89" t="s">
        <v>0</v>
      </c>
      <c r="N80" s="90" t="s">
        <v>12</v>
      </c>
      <c r="O80" s="91">
        <v>2.0030000000000001</v>
      </c>
      <c r="P80" s="91">
        <f>O80*H80</f>
        <v>10.015000000000001</v>
      </c>
      <c r="Q80" s="91">
        <v>0</v>
      </c>
      <c r="R80" s="91">
        <f>Q80*H80</f>
        <v>0</v>
      </c>
      <c r="S80" s="91">
        <v>0</v>
      </c>
      <c r="T80" s="92">
        <f>S80*H80</f>
        <v>0</v>
      </c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R80" s="93" t="s">
        <v>72</v>
      </c>
      <c r="AT80" s="93" t="s">
        <v>69</v>
      </c>
      <c r="AU80" s="93" t="s">
        <v>37</v>
      </c>
      <c r="AY80" s="11" t="s">
        <v>67</v>
      </c>
      <c r="BE80" s="94">
        <f>IF(N80="základní",J80,0)</f>
        <v>0</v>
      </c>
      <c r="BF80" s="94">
        <f>IF(N80="snížená",J80,0)</f>
        <v>0</v>
      </c>
      <c r="BG80" s="94">
        <f>IF(N80="zákl. přenesená",J80,0)</f>
        <v>0</v>
      </c>
      <c r="BH80" s="94">
        <f>IF(N80="sníž. přenesená",J80,0)</f>
        <v>0</v>
      </c>
      <c r="BI80" s="94">
        <f>IF(N80="nulová",J80,0)</f>
        <v>0</v>
      </c>
      <c r="BJ80" s="11" t="s">
        <v>35</v>
      </c>
      <c r="BK80" s="94">
        <f>ROUND(I80*H80,2)</f>
        <v>0</v>
      </c>
      <c r="BL80" s="11" t="s">
        <v>72</v>
      </c>
      <c r="BM80" s="93" t="s">
        <v>112</v>
      </c>
    </row>
  </sheetData>
  <autoFilter ref="C44:K53" xr:uid="{00000000-0009-0000-0000-000003000000}"/>
  <mergeCells count="10">
    <mergeCell ref="J15:K15"/>
    <mergeCell ref="J16:K16"/>
    <mergeCell ref="J41:K41"/>
    <mergeCell ref="J42:K42"/>
    <mergeCell ref="E37:H37"/>
    <mergeCell ref="E7:H7"/>
    <mergeCell ref="E9:H9"/>
    <mergeCell ref="E11:H11"/>
    <mergeCell ref="E33:H33"/>
    <mergeCell ref="E35:H35"/>
  </mergeCells>
  <pageMargins left="0.39374999999999999" right="0.39374999999999999" top="0.39374999999999999" bottom="0.39374999999999999" header="0" footer="0"/>
  <pageSetup paperSize="9" scale="81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10CA0-3ED0-4ABC-9D11-05459C4262FE}">
  <sheetPr>
    <pageSetUpPr fitToPage="1"/>
  </sheetPr>
  <dimension ref="A3:M80"/>
  <sheetViews>
    <sheetView showGridLines="0" zoomScale="55" zoomScaleNormal="55" workbookViewId="0">
      <selection activeCell="O41" sqref="O4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6384" width="9.33203125" style="1"/>
  </cols>
  <sheetData>
    <row r="3" spans="1:12" s="2" customFormat="1" ht="6.95" customHeight="1">
      <c r="A3" s="132"/>
      <c r="B3" s="21"/>
      <c r="C3" s="22"/>
      <c r="D3" s="22"/>
      <c r="E3" s="22"/>
      <c r="F3" s="22"/>
      <c r="G3" s="22"/>
      <c r="H3" s="22"/>
      <c r="I3" s="22"/>
      <c r="J3" s="22"/>
      <c r="K3" s="22"/>
      <c r="L3" s="18"/>
    </row>
    <row r="4" spans="1:12" s="2" customFormat="1" ht="24.95" customHeight="1">
      <c r="A4" s="132"/>
      <c r="B4" s="17"/>
      <c r="C4" s="13" t="s">
        <v>46</v>
      </c>
      <c r="D4" s="132"/>
      <c r="E4" s="132"/>
      <c r="F4" s="132"/>
      <c r="G4" s="132"/>
      <c r="H4" s="132"/>
      <c r="I4" s="132"/>
      <c r="J4" s="132"/>
      <c r="K4" s="132"/>
      <c r="L4" s="18"/>
    </row>
    <row r="5" spans="1:12" s="2" customFormat="1" ht="6.95" customHeight="1">
      <c r="A5" s="132"/>
      <c r="B5" s="17"/>
      <c r="C5" s="132"/>
      <c r="D5" s="132"/>
      <c r="E5" s="132"/>
      <c r="F5" s="132"/>
      <c r="G5" s="132"/>
      <c r="H5" s="132"/>
      <c r="I5" s="132"/>
      <c r="J5" s="132"/>
      <c r="K5" s="132"/>
      <c r="L5" s="18"/>
    </row>
    <row r="6" spans="1:12" s="2" customFormat="1" ht="12" customHeight="1">
      <c r="A6" s="132"/>
      <c r="B6" s="17"/>
      <c r="C6" s="133" t="s">
        <v>2</v>
      </c>
      <c r="D6" s="132"/>
      <c r="E6" s="139" t="s">
        <v>134</v>
      </c>
      <c r="F6" s="132"/>
      <c r="G6" s="132"/>
      <c r="H6" s="132"/>
      <c r="I6" s="132"/>
      <c r="J6" s="132"/>
      <c r="K6" s="132"/>
      <c r="L6" s="18"/>
    </row>
    <row r="7" spans="1:12" s="2" customFormat="1" ht="24" customHeight="1">
      <c r="A7" s="132"/>
      <c r="B7" s="17"/>
      <c r="C7" s="132"/>
      <c r="D7" s="132"/>
      <c r="E7" s="228"/>
      <c r="F7" s="229"/>
      <c r="G7" s="229"/>
      <c r="H7" s="229"/>
      <c r="I7" s="132"/>
      <c r="J7" s="132"/>
      <c r="K7" s="132"/>
      <c r="L7" s="18"/>
    </row>
    <row r="8" spans="1:12" ht="21" customHeight="1">
      <c r="B8" s="12"/>
      <c r="C8" s="133" t="s">
        <v>44</v>
      </c>
      <c r="E8" s="138" t="s">
        <v>132</v>
      </c>
      <c r="F8" s="145" t="s">
        <v>138</v>
      </c>
      <c r="L8" s="12"/>
    </row>
    <row r="9" spans="1:12" s="2" customFormat="1" ht="16.5" customHeight="1">
      <c r="A9" s="132"/>
      <c r="B9" s="17"/>
      <c r="C9" s="132"/>
      <c r="D9" s="132"/>
      <c r="E9" s="228"/>
      <c r="F9" s="230"/>
      <c r="G9" s="230"/>
      <c r="H9" s="230"/>
      <c r="I9" s="132"/>
      <c r="J9" s="132"/>
      <c r="K9" s="132"/>
      <c r="L9" s="18"/>
    </row>
    <row r="10" spans="1:12" s="2" customFormat="1" ht="12" customHeight="1">
      <c r="A10" s="132"/>
      <c r="B10" s="17"/>
      <c r="C10" s="133" t="s">
        <v>45</v>
      </c>
      <c r="D10" s="132"/>
      <c r="E10" s="132"/>
      <c r="F10" s="132"/>
      <c r="G10" s="132"/>
      <c r="H10" s="132"/>
      <c r="I10" s="132"/>
      <c r="J10" s="132"/>
      <c r="K10" s="132"/>
      <c r="L10" s="18"/>
    </row>
    <row r="11" spans="1:12" s="2" customFormat="1" ht="16.5" customHeight="1">
      <c r="A11" s="132"/>
      <c r="B11" s="17"/>
      <c r="C11" s="132"/>
      <c r="D11" s="132"/>
      <c r="E11" s="231"/>
      <c r="F11" s="230"/>
      <c r="G11" s="230"/>
      <c r="H11" s="230"/>
      <c r="I11" s="132"/>
      <c r="J11" s="132"/>
      <c r="K11" s="132"/>
      <c r="L11" s="18"/>
    </row>
    <row r="12" spans="1:12" s="2" customFormat="1" ht="6.95" customHeight="1">
      <c r="A12" s="132"/>
      <c r="B12" s="17"/>
      <c r="C12" s="132"/>
      <c r="D12" s="132"/>
      <c r="E12" s="132"/>
      <c r="F12" s="132"/>
      <c r="G12" s="132"/>
      <c r="H12" s="132"/>
      <c r="I12" s="132"/>
      <c r="J12" s="132"/>
      <c r="K12" s="132"/>
      <c r="L12" s="18"/>
    </row>
    <row r="13" spans="1:12" s="2" customFormat="1" ht="12" customHeight="1">
      <c r="A13" s="132"/>
      <c r="B13" s="17"/>
      <c r="C13" s="133" t="s">
        <v>4</v>
      </c>
      <c r="D13" s="132"/>
      <c r="F13" s="141" t="s">
        <v>136</v>
      </c>
      <c r="G13" s="132"/>
      <c r="H13" s="132"/>
      <c r="I13" s="140" t="s">
        <v>5</v>
      </c>
      <c r="J13" s="128">
        <v>44328</v>
      </c>
      <c r="K13" s="132"/>
      <c r="L13" s="18"/>
    </row>
    <row r="14" spans="1:12" s="2" customFormat="1" ht="6.95" customHeight="1">
      <c r="A14" s="132"/>
      <c r="B14" s="17"/>
      <c r="C14" s="132"/>
      <c r="D14" s="132"/>
      <c r="E14" s="132"/>
      <c r="F14" s="132"/>
      <c r="G14" s="132"/>
      <c r="H14" s="132"/>
      <c r="I14" s="132"/>
      <c r="J14" s="132"/>
      <c r="K14" s="132"/>
      <c r="L14" s="18"/>
    </row>
    <row r="15" spans="1:12" s="2" customFormat="1" ht="25.7" customHeight="1">
      <c r="A15" s="132"/>
      <c r="B15" s="17"/>
      <c r="C15" s="133" t="s">
        <v>6</v>
      </c>
      <c r="D15" s="132"/>
      <c r="E15" s="132"/>
      <c r="F15" s="141" t="s">
        <v>137</v>
      </c>
      <c r="G15" s="132"/>
      <c r="H15" s="132"/>
      <c r="I15" s="133" t="s">
        <v>8</v>
      </c>
      <c r="J15" s="232" t="s">
        <v>135</v>
      </c>
      <c r="K15" s="233"/>
      <c r="L15" s="18"/>
    </row>
    <row r="16" spans="1:12" s="2" customFormat="1" ht="15.2" customHeight="1">
      <c r="A16" s="132"/>
      <c r="B16" s="17"/>
      <c r="C16" s="133" t="s">
        <v>7</v>
      </c>
      <c r="D16" s="132"/>
      <c r="E16" s="132"/>
      <c r="F16" s="14"/>
      <c r="G16" s="132"/>
      <c r="H16" s="132"/>
      <c r="I16" s="133" t="s">
        <v>10</v>
      </c>
      <c r="J16" s="232" t="s">
        <v>135</v>
      </c>
      <c r="K16" s="233"/>
      <c r="L16" s="18"/>
    </row>
    <row r="17" spans="1:12" s="2" customFormat="1" ht="10.35" customHeight="1">
      <c r="A17" s="132"/>
      <c r="B17" s="17"/>
      <c r="C17" s="132"/>
      <c r="D17" s="132"/>
      <c r="E17" s="132"/>
      <c r="F17" s="132"/>
      <c r="G17" s="132"/>
      <c r="H17" s="132"/>
      <c r="I17" s="132"/>
      <c r="J17" s="132"/>
      <c r="K17" s="132"/>
      <c r="L17" s="18"/>
    </row>
    <row r="18" spans="1:12" s="2" customFormat="1" ht="29.25" customHeight="1">
      <c r="A18" s="132"/>
      <c r="B18" s="17"/>
      <c r="C18" s="49" t="s">
        <v>47</v>
      </c>
      <c r="D18" s="48"/>
      <c r="E18" s="48"/>
      <c r="F18" s="48"/>
      <c r="G18" s="48"/>
      <c r="H18" s="48"/>
      <c r="I18" s="48"/>
      <c r="J18" s="50" t="s">
        <v>48</v>
      </c>
      <c r="K18" s="48"/>
      <c r="L18" s="18"/>
    </row>
    <row r="19" spans="1:12" s="2" customFormat="1" ht="10.35" customHeight="1">
      <c r="A19" s="132"/>
      <c r="B19" s="17"/>
      <c r="C19" s="132"/>
      <c r="D19" s="132"/>
      <c r="E19" s="132"/>
      <c r="F19" s="132"/>
      <c r="G19" s="132"/>
      <c r="H19" s="132"/>
      <c r="I19" s="132"/>
      <c r="J19" s="132"/>
      <c r="K19" s="132"/>
      <c r="L19" s="18"/>
    </row>
    <row r="20" spans="1:12" s="2" customFormat="1" ht="22.9" customHeight="1">
      <c r="A20" s="132"/>
      <c r="B20" s="17"/>
      <c r="C20" s="51" t="s">
        <v>49</v>
      </c>
      <c r="D20" s="132"/>
      <c r="E20" s="132"/>
      <c r="F20" s="132"/>
      <c r="G20" s="132"/>
      <c r="H20" s="132"/>
      <c r="I20" s="132"/>
      <c r="J20" s="41">
        <f>J45</f>
        <v>0</v>
      </c>
      <c r="K20" s="132"/>
      <c r="L20" s="18"/>
    </row>
    <row r="21" spans="1:12" s="5" customFormat="1" ht="24.95" customHeight="1">
      <c r="B21" s="52"/>
      <c r="D21" s="53" t="s">
        <v>51</v>
      </c>
      <c r="E21" s="54"/>
      <c r="F21" s="54"/>
      <c r="G21" s="54"/>
      <c r="H21" s="54"/>
      <c r="I21" s="54"/>
      <c r="J21" s="55">
        <f>J46</f>
        <v>0</v>
      </c>
      <c r="L21" s="52"/>
    </row>
    <row r="22" spans="1:12" s="131" customFormat="1" ht="19.899999999999999" customHeight="1">
      <c r="B22" s="56"/>
      <c r="D22" s="57"/>
      <c r="E22" s="58" t="s">
        <v>68</v>
      </c>
      <c r="F22" s="58"/>
      <c r="G22" s="58"/>
      <c r="H22" s="58"/>
      <c r="I22" s="58"/>
      <c r="J22" s="59">
        <f>J47</f>
        <v>0</v>
      </c>
      <c r="L22" s="56"/>
    </row>
    <row r="23" spans="1:12" s="131" customFormat="1" ht="19.899999999999999" customHeight="1">
      <c r="B23" s="56"/>
      <c r="D23" s="142"/>
      <c r="E23" s="143" t="s">
        <v>118</v>
      </c>
      <c r="F23" s="143"/>
      <c r="G23" s="143"/>
      <c r="H23" s="143"/>
      <c r="I23" s="143"/>
      <c r="J23" s="144">
        <f>J55</f>
        <v>0</v>
      </c>
      <c r="L23" s="56"/>
    </row>
    <row r="24" spans="1:12" s="2" customFormat="1" ht="21.75" customHeight="1">
      <c r="A24" s="132"/>
      <c r="B24" s="17"/>
      <c r="C24" s="132"/>
      <c r="D24" s="132"/>
      <c r="E24" s="132"/>
      <c r="F24" s="132"/>
      <c r="G24" s="132"/>
      <c r="H24" s="132"/>
      <c r="I24" s="132"/>
      <c r="J24" s="132"/>
      <c r="K24" s="132"/>
      <c r="L24" s="18"/>
    </row>
    <row r="25" spans="1:12" s="2" customFormat="1" ht="6.95" customHeight="1">
      <c r="A25" s="132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8"/>
    </row>
    <row r="29" spans="1:12" s="2" customFormat="1" ht="6.95" customHeight="1">
      <c r="A29" s="132"/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18"/>
    </row>
    <row r="30" spans="1:12" s="2" customFormat="1" ht="24.95" customHeight="1">
      <c r="A30" s="132"/>
      <c r="B30" s="17"/>
      <c r="C30" s="13" t="s">
        <v>52</v>
      </c>
      <c r="D30" s="132"/>
      <c r="E30" s="132"/>
      <c r="F30" s="132"/>
      <c r="G30" s="132"/>
      <c r="H30" s="132"/>
      <c r="I30" s="132"/>
      <c r="J30" s="132"/>
      <c r="K30" s="132"/>
      <c r="L30" s="18"/>
    </row>
    <row r="31" spans="1:12" s="2" customFormat="1" ht="6.95" customHeight="1">
      <c r="A31" s="132"/>
      <c r="B31" s="17"/>
      <c r="C31" s="132"/>
      <c r="D31" s="132"/>
      <c r="E31" s="132"/>
      <c r="F31" s="132"/>
      <c r="G31" s="132"/>
      <c r="H31" s="132"/>
      <c r="I31" s="132"/>
      <c r="J31" s="132"/>
      <c r="K31" s="132"/>
      <c r="L31" s="18"/>
    </row>
    <row r="32" spans="1:12" s="2" customFormat="1" ht="12" customHeight="1">
      <c r="A32" s="132"/>
      <c r="B32" s="17"/>
      <c r="C32" s="133" t="s">
        <v>2</v>
      </c>
      <c r="D32" s="132"/>
      <c r="E32" s="132" t="str">
        <f>E6</f>
        <v xml:space="preserve">BISTRO FARSKÁ HUMNA / 1. etapa a technická infrastruktura </v>
      </c>
      <c r="F32" s="132"/>
      <c r="G32" s="132"/>
      <c r="H32" s="132"/>
      <c r="I32" s="132"/>
      <c r="J32" s="132"/>
      <c r="K32" s="132"/>
      <c r="L32" s="18"/>
    </row>
    <row r="33" spans="1:13" s="2" customFormat="1" ht="16.5" customHeight="1">
      <c r="A33" s="132"/>
      <c r="B33" s="17"/>
      <c r="C33" s="132"/>
      <c r="D33" s="132"/>
      <c r="E33" s="228"/>
      <c r="F33" s="229"/>
      <c r="G33" s="229"/>
      <c r="H33" s="229"/>
      <c r="I33" s="132"/>
      <c r="J33" s="132"/>
      <c r="K33" s="132"/>
      <c r="L33" s="18"/>
    </row>
    <row r="34" spans="1:13" ht="12" customHeight="1">
      <c r="B34" s="12"/>
      <c r="C34" s="133" t="s">
        <v>44</v>
      </c>
      <c r="E34" s="1" t="str">
        <f>E8</f>
        <v>D1 – SO 01</v>
      </c>
      <c r="F34" s="1" t="str">
        <f>F8</f>
        <v>B / STABILIZACE TRÁVNÍKU – MÍSTO PRO OSAZENÍ SOCHAŘSKÝCH LAVIC</v>
      </c>
      <c r="L34" s="12"/>
    </row>
    <row r="35" spans="1:13" s="2" customFormat="1" ht="16.5" customHeight="1">
      <c r="A35" s="132"/>
      <c r="B35" s="17"/>
      <c r="C35" s="132"/>
      <c r="D35" s="132"/>
      <c r="E35" s="228"/>
      <c r="F35" s="230"/>
      <c r="G35" s="230"/>
      <c r="H35" s="230"/>
      <c r="I35" s="132"/>
      <c r="J35" s="132"/>
      <c r="K35" s="132"/>
      <c r="L35" s="18"/>
    </row>
    <row r="36" spans="1:13" s="2" customFormat="1" ht="12" customHeight="1">
      <c r="A36" s="132"/>
      <c r="B36" s="17"/>
      <c r="C36" s="133" t="s">
        <v>45</v>
      </c>
      <c r="D36" s="132"/>
      <c r="E36" s="132"/>
      <c r="F36" s="132"/>
      <c r="G36" s="132"/>
      <c r="H36" s="132"/>
      <c r="I36" s="132"/>
      <c r="J36" s="132"/>
      <c r="K36" s="132"/>
      <c r="L36" s="18"/>
    </row>
    <row r="37" spans="1:13" s="2" customFormat="1" ht="16.5" customHeight="1">
      <c r="A37" s="132"/>
      <c r="B37" s="17"/>
      <c r="C37" s="132"/>
      <c r="D37" s="132"/>
      <c r="E37" s="231"/>
      <c r="F37" s="230"/>
      <c r="G37" s="230"/>
      <c r="H37" s="230"/>
      <c r="I37" s="132"/>
      <c r="J37" s="132"/>
      <c r="K37" s="132"/>
      <c r="L37" s="18"/>
    </row>
    <row r="38" spans="1:13" s="2" customFormat="1" ht="6.95" customHeight="1">
      <c r="A38" s="132"/>
      <c r="B38" s="17"/>
      <c r="C38" s="132"/>
      <c r="D38" s="132"/>
      <c r="E38" s="132"/>
      <c r="F38" s="132"/>
      <c r="G38" s="132"/>
      <c r="H38" s="132"/>
      <c r="I38" s="132"/>
      <c r="J38" s="132"/>
      <c r="K38" s="132"/>
      <c r="L38" s="18"/>
    </row>
    <row r="39" spans="1:13" s="2" customFormat="1" ht="12" customHeight="1">
      <c r="A39" s="132"/>
      <c r="B39" s="17"/>
      <c r="C39" s="133" t="s">
        <v>4</v>
      </c>
      <c r="D39" s="132"/>
      <c r="E39" s="132"/>
      <c r="F39" s="14" t="str">
        <f>F13</f>
        <v>Žďár nad Sázavou</v>
      </c>
      <c r="G39" s="132"/>
      <c r="H39" s="132"/>
      <c r="I39" s="133" t="s">
        <v>5</v>
      </c>
      <c r="J39" s="128">
        <f>J13</f>
        <v>44328</v>
      </c>
      <c r="K39" s="132"/>
      <c r="L39" s="18"/>
    </row>
    <row r="40" spans="1:13" s="2" customFormat="1" ht="6.95" customHeight="1">
      <c r="A40" s="132"/>
      <c r="B40" s="17"/>
      <c r="C40" s="132"/>
      <c r="D40" s="132"/>
      <c r="E40" s="132"/>
      <c r="F40" s="132"/>
      <c r="G40" s="132"/>
      <c r="H40" s="132"/>
      <c r="I40" s="132"/>
      <c r="J40" s="132"/>
      <c r="K40" s="132"/>
      <c r="L40" s="18"/>
    </row>
    <row r="41" spans="1:13" s="2" customFormat="1" ht="25.7" customHeight="1">
      <c r="A41" s="132"/>
      <c r="B41" s="17"/>
      <c r="C41" s="133" t="s">
        <v>6</v>
      </c>
      <c r="D41" s="132"/>
      <c r="E41" s="132"/>
      <c r="F41" s="14" t="str">
        <f>F15</f>
        <v>Město Žďár nad Sázavou</v>
      </c>
      <c r="G41" s="132"/>
      <c r="H41" s="132"/>
      <c r="I41" s="133" t="s">
        <v>8</v>
      </c>
      <c r="J41" s="234" t="str">
        <f>J15</f>
        <v xml:space="preserve">Mgr. Ing. Lucie Radilová </v>
      </c>
      <c r="K41" s="235"/>
      <c r="L41" s="18"/>
    </row>
    <row r="42" spans="1:13" s="2" customFormat="1" ht="15.2" customHeight="1">
      <c r="A42" s="132"/>
      <c r="B42" s="17"/>
      <c r="C42" s="133" t="s">
        <v>7</v>
      </c>
      <c r="D42" s="132"/>
      <c r="E42" s="132"/>
      <c r="F42" s="14"/>
      <c r="G42" s="132"/>
      <c r="H42" s="132"/>
      <c r="I42" s="133" t="s">
        <v>10</v>
      </c>
      <c r="J42" s="234" t="str">
        <f>J16</f>
        <v xml:space="preserve">Mgr. Ing. Lucie Radilová </v>
      </c>
      <c r="K42" s="235"/>
      <c r="L42" s="18"/>
    </row>
    <row r="43" spans="1:13" s="2" customFormat="1" ht="10.35" customHeight="1">
      <c r="A43" s="132"/>
      <c r="B43" s="17"/>
      <c r="C43" s="132"/>
      <c r="D43" s="132"/>
      <c r="E43" s="132"/>
      <c r="F43" s="132"/>
      <c r="G43" s="132"/>
      <c r="H43" s="132"/>
      <c r="I43" s="132"/>
      <c r="J43" s="132"/>
      <c r="K43" s="132"/>
      <c r="L43" s="18"/>
    </row>
    <row r="44" spans="1:13" s="7" customFormat="1" ht="29.25" customHeight="1">
      <c r="A44" s="60"/>
      <c r="B44" s="61"/>
      <c r="C44" s="62" t="s">
        <v>53</v>
      </c>
      <c r="D44" s="63" t="s">
        <v>19</v>
      </c>
      <c r="E44" s="63" t="s">
        <v>15</v>
      </c>
      <c r="F44" s="63" t="s">
        <v>16</v>
      </c>
      <c r="G44" s="63" t="s">
        <v>54</v>
      </c>
      <c r="H44" s="63" t="s">
        <v>55</v>
      </c>
      <c r="I44" s="63" t="s">
        <v>56</v>
      </c>
      <c r="J44" s="63" t="s">
        <v>48</v>
      </c>
      <c r="K44" s="64" t="s">
        <v>57</v>
      </c>
      <c r="L44" s="65"/>
      <c r="M44" s="34" t="s">
        <v>0</v>
      </c>
    </row>
    <row r="45" spans="1:13" s="2" customFormat="1" ht="22.9" customHeight="1">
      <c r="A45" s="132"/>
      <c r="B45" s="17"/>
      <c r="C45" s="40" t="s">
        <v>64</v>
      </c>
      <c r="D45" s="132"/>
      <c r="E45" s="132"/>
      <c r="F45" s="132"/>
      <c r="G45" s="132"/>
      <c r="H45" s="132"/>
      <c r="I45" s="132"/>
      <c r="J45" s="66">
        <f>J46</f>
        <v>0</v>
      </c>
      <c r="K45" s="132"/>
      <c r="L45" s="17"/>
      <c r="M45" s="37"/>
    </row>
    <row r="46" spans="1:13" s="8" customFormat="1" ht="25.9" customHeight="1">
      <c r="B46" s="70"/>
      <c r="D46" s="71" t="s">
        <v>32</v>
      </c>
      <c r="E46" s="72" t="s">
        <v>65</v>
      </c>
      <c r="F46" s="72" t="s">
        <v>66</v>
      </c>
      <c r="J46" s="73">
        <f>J47+J55</f>
        <v>0</v>
      </c>
      <c r="L46" s="70"/>
      <c r="M46" s="74"/>
    </row>
    <row r="47" spans="1:13" s="8" customFormat="1" ht="22.9" customHeight="1">
      <c r="B47" s="70"/>
      <c r="D47" s="71" t="s">
        <v>32</v>
      </c>
      <c r="E47" s="80" t="s">
        <v>35</v>
      </c>
      <c r="F47" s="127" t="s">
        <v>68</v>
      </c>
      <c r="J47" s="81">
        <f>J48+J49+J50+J52+J53</f>
        <v>0</v>
      </c>
      <c r="L47" s="70"/>
      <c r="M47" s="74"/>
    </row>
    <row r="48" spans="1:13" s="8" customFormat="1" ht="22.9" customHeight="1">
      <c r="B48" s="70"/>
      <c r="C48" s="83">
        <v>1</v>
      </c>
      <c r="D48" s="83" t="s">
        <v>69</v>
      </c>
      <c r="E48" s="84">
        <v>183403114</v>
      </c>
      <c r="F48" s="85" t="s">
        <v>114</v>
      </c>
      <c r="G48" s="86" t="s">
        <v>70</v>
      </c>
      <c r="H48" s="87">
        <v>258</v>
      </c>
      <c r="I48" s="88">
        <v>0</v>
      </c>
      <c r="J48" s="88">
        <f t="shared" ref="J48:J53" si="0">ROUND(I48*H48,2)</f>
        <v>0</v>
      </c>
      <c r="K48" s="85" t="s">
        <v>71</v>
      </c>
      <c r="L48" s="70"/>
      <c r="M48" s="74"/>
    </row>
    <row r="49" spans="1:13" s="2" customFormat="1" ht="16.5" customHeight="1">
      <c r="A49" s="132"/>
      <c r="B49" s="82"/>
      <c r="C49" s="83">
        <v>2</v>
      </c>
      <c r="D49" s="83" t="s">
        <v>69</v>
      </c>
      <c r="E49" s="84">
        <v>111301111</v>
      </c>
      <c r="F49" s="85" t="s">
        <v>113</v>
      </c>
      <c r="G49" s="86" t="s">
        <v>74</v>
      </c>
      <c r="H49" s="87">
        <v>258</v>
      </c>
      <c r="I49" s="88">
        <v>0</v>
      </c>
      <c r="J49" s="88">
        <f t="shared" si="0"/>
        <v>0</v>
      </c>
      <c r="K49" s="85" t="s">
        <v>71</v>
      </c>
      <c r="L49" s="17"/>
      <c r="M49" s="89" t="s">
        <v>0</v>
      </c>
    </row>
    <row r="50" spans="1:13" s="2" customFormat="1" ht="16.5" customHeight="1">
      <c r="A50" s="132"/>
      <c r="B50" s="82"/>
      <c r="C50" s="83">
        <v>3</v>
      </c>
      <c r="D50" s="83"/>
      <c r="E50" s="84">
        <v>185811211</v>
      </c>
      <c r="F50" s="85" t="s">
        <v>115</v>
      </c>
      <c r="G50" s="86" t="s">
        <v>70</v>
      </c>
      <c r="H50" s="87">
        <v>258</v>
      </c>
      <c r="I50" s="88">
        <v>0</v>
      </c>
      <c r="J50" s="88"/>
      <c r="K50" s="85"/>
      <c r="L50" s="17"/>
      <c r="M50" s="89"/>
    </row>
    <row r="51" spans="1:13" s="2" customFormat="1" ht="31.5" customHeight="1">
      <c r="A51" s="132"/>
      <c r="B51" s="82"/>
      <c r="C51" s="83"/>
      <c r="D51" s="83"/>
      <c r="E51" s="1"/>
      <c r="F51" s="98" t="s">
        <v>116</v>
      </c>
      <c r="G51" s="86"/>
      <c r="H51" s="87"/>
      <c r="I51" s="88"/>
      <c r="J51" s="88"/>
      <c r="K51" s="85"/>
      <c r="L51" s="17"/>
      <c r="M51" s="89"/>
    </row>
    <row r="52" spans="1:13" s="2" customFormat="1" ht="33" customHeight="1">
      <c r="A52" s="132"/>
      <c r="B52" s="82"/>
      <c r="C52" s="83">
        <v>4</v>
      </c>
      <c r="D52" s="83" t="s">
        <v>69</v>
      </c>
      <c r="E52" s="84" t="s">
        <v>76</v>
      </c>
      <c r="F52" s="85" t="s">
        <v>117</v>
      </c>
      <c r="G52" s="86" t="s">
        <v>77</v>
      </c>
      <c r="H52" s="87">
        <f>(258*0.1)*1.4</f>
        <v>36.119999999999997</v>
      </c>
      <c r="I52" s="88">
        <v>0</v>
      </c>
      <c r="J52" s="88">
        <f t="shared" si="0"/>
        <v>0</v>
      </c>
      <c r="K52" s="85" t="s">
        <v>71</v>
      </c>
      <c r="L52" s="17"/>
      <c r="M52" s="89" t="s">
        <v>0</v>
      </c>
    </row>
    <row r="53" spans="1:13" s="2" customFormat="1" ht="16.5" customHeight="1">
      <c r="A53" s="132"/>
      <c r="B53" s="82"/>
      <c r="C53" s="83">
        <v>5</v>
      </c>
      <c r="D53" s="83" t="s">
        <v>69</v>
      </c>
      <c r="E53" s="84" t="s">
        <v>85</v>
      </c>
      <c r="F53" s="85" t="s">
        <v>86</v>
      </c>
      <c r="G53" s="86" t="s">
        <v>70</v>
      </c>
      <c r="H53" s="87">
        <v>258</v>
      </c>
      <c r="I53" s="88">
        <v>0</v>
      </c>
      <c r="J53" s="88">
        <f t="shared" si="0"/>
        <v>0</v>
      </c>
      <c r="K53" s="85" t="s">
        <v>71</v>
      </c>
      <c r="L53" s="17"/>
      <c r="M53" s="89" t="s">
        <v>0</v>
      </c>
    </row>
    <row r="54" spans="1:13" s="2" customFormat="1" ht="6.95" customHeight="1">
      <c r="A54" s="132"/>
      <c r="B54" s="17"/>
      <c r="C54" s="30"/>
      <c r="D54" s="30"/>
      <c r="E54" s="30"/>
      <c r="F54" s="30"/>
      <c r="G54" s="30"/>
      <c r="H54" s="30"/>
      <c r="I54" s="30"/>
      <c r="J54" s="30"/>
      <c r="K54" s="30"/>
      <c r="L54" s="17"/>
      <c r="M54" s="132"/>
    </row>
    <row r="55" spans="1:13" s="2" customFormat="1" ht="26.25" customHeight="1">
      <c r="A55" s="132"/>
      <c r="B55" s="30"/>
      <c r="C55" s="30"/>
      <c r="D55" s="71" t="s">
        <v>32</v>
      </c>
      <c r="E55" s="80" t="s">
        <v>35</v>
      </c>
      <c r="F55" s="127" t="s">
        <v>118</v>
      </c>
      <c r="G55" s="8"/>
      <c r="H55" s="8"/>
      <c r="I55" s="8"/>
      <c r="J55" s="81">
        <f>J56+J58+J61+J63+J66+J69+J72+J74+J76+J78+J80</f>
        <v>0</v>
      </c>
      <c r="K55" s="30"/>
      <c r="L55" s="17"/>
      <c r="M55" s="132"/>
    </row>
    <row r="56" spans="1:13" s="2" customFormat="1" ht="16.5" customHeight="1">
      <c r="A56" s="135"/>
      <c r="B56" s="134"/>
      <c r="C56" s="83">
        <v>6</v>
      </c>
      <c r="D56" s="83" t="s">
        <v>69</v>
      </c>
      <c r="E56" s="84" t="s">
        <v>88</v>
      </c>
      <c r="F56" s="85" t="s">
        <v>89</v>
      </c>
      <c r="G56" s="86" t="s">
        <v>70</v>
      </c>
      <c r="H56" s="87">
        <v>258</v>
      </c>
      <c r="I56" s="88">
        <v>0</v>
      </c>
      <c r="J56" s="88">
        <f>ROUND(I56*H56,2)</f>
        <v>0</v>
      </c>
      <c r="K56" s="85" t="s">
        <v>71</v>
      </c>
      <c r="L56" s="17"/>
      <c r="M56" s="89" t="s">
        <v>0</v>
      </c>
    </row>
    <row r="57" spans="1:13" s="10" customFormat="1">
      <c r="B57" s="102"/>
      <c r="D57" s="96" t="s">
        <v>73</v>
      </c>
      <c r="E57" s="103" t="s">
        <v>0</v>
      </c>
      <c r="F57" s="104" t="s">
        <v>126</v>
      </c>
      <c r="H57" s="105">
        <v>258</v>
      </c>
      <c r="L57" s="102"/>
      <c r="M57" s="106"/>
    </row>
    <row r="58" spans="1:13" s="2" customFormat="1" ht="29.25" customHeight="1">
      <c r="A58" s="132"/>
      <c r="B58" s="82"/>
      <c r="C58" s="109">
        <v>7</v>
      </c>
      <c r="D58" s="109" t="s">
        <v>78</v>
      </c>
      <c r="E58" s="110" t="s">
        <v>91</v>
      </c>
      <c r="F58" s="111" t="s">
        <v>119</v>
      </c>
      <c r="G58" s="112" t="s">
        <v>74</v>
      </c>
      <c r="H58" s="113">
        <f>258*0.05</f>
        <v>12.9</v>
      </c>
      <c r="I58" s="114">
        <v>0</v>
      </c>
      <c r="J58" s="114">
        <f>ROUND(I58*H58,2)</f>
        <v>0</v>
      </c>
      <c r="K58" s="111" t="s">
        <v>80</v>
      </c>
      <c r="L58" s="115"/>
      <c r="M58" s="116" t="s">
        <v>0</v>
      </c>
    </row>
    <row r="59" spans="1:13" s="9" customFormat="1">
      <c r="B59" s="95"/>
      <c r="D59" s="96" t="s">
        <v>73</v>
      </c>
      <c r="E59" s="97" t="s">
        <v>0</v>
      </c>
      <c r="F59" s="146" t="s">
        <v>139</v>
      </c>
      <c r="H59" s="97" t="s">
        <v>0</v>
      </c>
      <c r="L59" s="95"/>
      <c r="M59" s="99"/>
    </row>
    <row r="60" spans="1:13" s="9" customFormat="1">
      <c r="B60" s="95"/>
      <c r="D60" s="96" t="s">
        <v>73</v>
      </c>
      <c r="E60" s="97" t="s">
        <v>0</v>
      </c>
      <c r="F60" s="98" t="s">
        <v>93</v>
      </c>
      <c r="H60" s="97" t="s">
        <v>0</v>
      </c>
      <c r="L60" s="95"/>
      <c r="M60" s="99"/>
    </row>
    <row r="61" spans="1:13" s="10" customFormat="1" ht="12">
      <c r="B61" s="102"/>
      <c r="C61" s="83">
        <v>8</v>
      </c>
      <c r="D61" s="83" t="s">
        <v>69</v>
      </c>
      <c r="E61" s="84" t="s">
        <v>88</v>
      </c>
      <c r="F61" s="85" t="s">
        <v>89</v>
      </c>
      <c r="G61" s="86" t="s">
        <v>70</v>
      </c>
      <c r="H61" s="87">
        <v>258</v>
      </c>
      <c r="I61" s="88">
        <v>0</v>
      </c>
      <c r="J61" s="88">
        <f>ROUND(I61*H61,2)</f>
        <v>0</v>
      </c>
      <c r="K61" s="85" t="s">
        <v>71</v>
      </c>
      <c r="L61" s="102"/>
      <c r="M61" s="106"/>
    </row>
    <row r="62" spans="1:13" s="10" customFormat="1">
      <c r="B62" s="102"/>
      <c r="D62" s="96"/>
      <c r="E62" s="103"/>
      <c r="F62" s="104" t="s">
        <v>128</v>
      </c>
      <c r="H62" s="105"/>
      <c r="L62" s="102"/>
      <c r="M62" s="106"/>
    </row>
    <row r="63" spans="1:13" s="10" customFormat="1" ht="24">
      <c r="B63" s="102"/>
      <c r="C63" s="109">
        <v>9</v>
      </c>
      <c r="D63" s="109" t="s">
        <v>78</v>
      </c>
      <c r="E63" s="110" t="s">
        <v>91</v>
      </c>
      <c r="F63" s="111" t="s">
        <v>120</v>
      </c>
      <c r="G63" s="112" t="s">
        <v>74</v>
      </c>
      <c r="H63" s="113">
        <f>258*0.03</f>
        <v>7.7399999999999993</v>
      </c>
      <c r="I63" s="114">
        <v>0</v>
      </c>
      <c r="J63" s="114">
        <f>ROUND(I63*H63,2)</f>
        <v>0</v>
      </c>
      <c r="K63" s="111" t="s">
        <v>80</v>
      </c>
      <c r="L63" s="102"/>
      <c r="M63" s="106"/>
    </row>
    <row r="64" spans="1:13" s="10" customFormat="1">
      <c r="B64" s="102"/>
      <c r="C64" s="9"/>
      <c r="D64" s="96" t="s">
        <v>73</v>
      </c>
      <c r="E64" s="97" t="s">
        <v>0</v>
      </c>
      <c r="F64" s="146" t="s">
        <v>140</v>
      </c>
      <c r="G64" s="9"/>
      <c r="H64" s="97" t="s">
        <v>0</v>
      </c>
      <c r="I64" s="9"/>
      <c r="J64" s="9"/>
      <c r="K64" s="9"/>
      <c r="L64" s="102"/>
      <c r="M64" s="106"/>
    </row>
    <row r="65" spans="1:13" s="10" customFormat="1">
      <c r="B65" s="102"/>
      <c r="C65" s="9"/>
      <c r="D65" s="96" t="s">
        <v>73</v>
      </c>
      <c r="E65" s="97" t="s">
        <v>0</v>
      </c>
      <c r="F65" s="98" t="s">
        <v>93</v>
      </c>
      <c r="G65" s="9"/>
      <c r="H65" s="97" t="s">
        <v>0</v>
      </c>
      <c r="I65" s="9"/>
      <c r="J65" s="9"/>
      <c r="K65" s="9"/>
      <c r="L65" s="102"/>
      <c r="M65" s="106"/>
    </row>
    <row r="66" spans="1:13" s="2" customFormat="1" ht="16.5" customHeight="1">
      <c r="A66" s="132"/>
      <c r="B66" s="82"/>
      <c r="C66" s="83">
        <v>10</v>
      </c>
      <c r="D66" s="83" t="s">
        <v>69</v>
      </c>
      <c r="E66" s="84" t="s">
        <v>94</v>
      </c>
      <c r="F66" s="85" t="s">
        <v>95</v>
      </c>
      <c r="G66" s="86" t="s">
        <v>74</v>
      </c>
      <c r="H66" s="87">
        <f>H58+H63</f>
        <v>20.64</v>
      </c>
      <c r="I66" s="88">
        <v>0</v>
      </c>
      <c r="J66" s="88">
        <f>ROUND(I66*H66,2)</f>
        <v>0</v>
      </c>
      <c r="K66" s="85" t="s">
        <v>71</v>
      </c>
      <c r="L66" s="17"/>
      <c r="M66" s="89" t="s">
        <v>0</v>
      </c>
    </row>
    <row r="67" spans="1:13" s="9" customFormat="1">
      <c r="B67" s="95"/>
      <c r="D67" s="96" t="s">
        <v>73</v>
      </c>
      <c r="E67" s="97" t="s">
        <v>0</v>
      </c>
      <c r="F67" s="98" t="s">
        <v>121</v>
      </c>
      <c r="H67" s="97" t="s">
        <v>0</v>
      </c>
      <c r="L67" s="95"/>
      <c r="M67" s="99"/>
    </row>
    <row r="68" spans="1:13" s="10" customFormat="1">
      <c r="B68" s="102"/>
      <c r="D68" s="96" t="s">
        <v>73</v>
      </c>
      <c r="E68" s="103" t="s">
        <v>0</v>
      </c>
      <c r="F68" s="104" t="s">
        <v>122</v>
      </c>
      <c r="H68" s="105">
        <v>20.64</v>
      </c>
      <c r="L68" s="102"/>
      <c r="M68" s="106"/>
    </row>
    <row r="69" spans="1:13" s="2" customFormat="1" ht="16.5" customHeight="1">
      <c r="A69" s="132"/>
      <c r="B69" s="82"/>
      <c r="C69" s="83">
        <v>11</v>
      </c>
      <c r="D69" s="83" t="s">
        <v>69</v>
      </c>
      <c r="E69" s="84" t="s">
        <v>97</v>
      </c>
      <c r="F69" s="85" t="s">
        <v>98</v>
      </c>
      <c r="G69" s="86" t="s">
        <v>74</v>
      </c>
      <c r="H69" s="87">
        <f>H66</f>
        <v>20.64</v>
      </c>
      <c r="I69" s="88">
        <v>0</v>
      </c>
      <c r="J69" s="88">
        <f>ROUND(I69*H69,2)</f>
        <v>0</v>
      </c>
      <c r="K69" s="85" t="s">
        <v>71</v>
      </c>
      <c r="L69" s="17"/>
      <c r="M69" s="89" t="s">
        <v>0</v>
      </c>
    </row>
    <row r="70" spans="1:13" s="9" customFormat="1">
      <c r="B70" s="95"/>
      <c r="D70" s="96" t="s">
        <v>73</v>
      </c>
      <c r="E70" s="97" t="s">
        <v>0</v>
      </c>
      <c r="F70" s="98" t="s">
        <v>121</v>
      </c>
      <c r="H70" s="97" t="s">
        <v>0</v>
      </c>
      <c r="L70" s="95"/>
      <c r="M70" s="99"/>
    </row>
    <row r="71" spans="1:13" s="10" customFormat="1">
      <c r="B71" s="102"/>
      <c r="D71" s="96" t="s">
        <v>73</v>
      </c>
      <c r="E71" s="103" t="s">
        <v>0</v>
      </c>
      <c r="F71" s="104" t="s">
        <v>122</v>
      </c>
      <c r="H71" s="105">
        <f>H68</f>
        <v>20.64</v>
      </c>
      <c r="L71" s="102"/>
      <c r="M71" s="106"/>
    </row>
    <row r="72" spans="1:13" s="2" customFormat="1" ht="16.5" customHeight="1">
      <c r="A72" s="132"/>
      <c r="B72" s="82"/>
      <c r="C72" s="83">
        <v>12</v>
      </c>
      <c r="D72" s="83" t="s">
        <v>69</v>
      </c>
      <c r="E72" s="84" t="s">
        <v>100</v>
      </c>
      <c r="F72" s="85" t="s">
        <v>101</v>
      </c>
      <c r="G72" s="86" t="s">
        <v>70</v>
      </c>
      <c r="H72" s="87">
        <v>258</v>
      </c>
      <c r="I72" s="88">
        <v>0</v>
      </c>
      <c r="J72" s="88">
        <f>ROUND(I72*H72,2)</f>
        <v>0</v>
      </c>
      <c r="K72" s="85" t="s">
        <v>71</v>
      </c>
      <c r="L72" s="17"/>
      <c r="M72" s="89" t="s">
        <v>0</v>
      </c>
    </row>
    <row r="73" spans="1:13" s="10" customFormat="1">
      <c r="B73" s="102"/>
      <c r="D73" s="96" t="s">
        <v>73</v>
      </c>
      <c r="E73" s="103" t="s">
        <v>0</v>
      </c>
      <c r="F73" s="104" t="s">
        <v>123</v>
      </c>
      <c r="H73" s="105">
        <v>258</v>
      </c>
      <c r="L73" s="102"/>
      <c r="M73" s="106"/>
    </row>
    <row r="74" spans="1:13" s="2" customFormat="1" ht="16.5" customHeight="1">
      <c r="A74" s="132"/>
      <c r="B74" s="82"/>
      <c r="C74" s="83">
        <v>13</v>
      </c>
      <c r="D74" s="83" t="s">
        <v>69</v>
      </c>
      <c r="E74" s="84" t="s">
        <v>103</v>
      </c>
      <c r="F74" s="85" t="s">
        <v>104</v>
      </c>
      <c r="G74" s="86" t="s">
        <v>70</v>
      </c>
      <c r="H74" s="87">
        <v>258</v>
      </c>
      <c r="I74" s="88">
        <v>0</v>
      </c>
      <c r="J74" s="88">
        <f>ROUND(I74*H74,2)</f>
        <v>0</v>
      </c>
      <c r="K74" s="121" t="s">
        <v>71</v>
      </c>
      <c r="L74" s="17"/>
      <c r="M74" s="89" t="s">
        <v>0</v>
      </c>
    </row>
    <row r="75" spans="1:13" s="9" customFormat="1">
      <c r="B75" s="95"/>
      <c r="C75" s="100"/>
      <c r="D75" s="122" t="s">
        <v>73</v>
      </c>
      <c r="E75" s="123" t="s">
        <v>0</v>
      </c>
      <c r="F75" s="124" t="s">
        <v>124</v>
      </c>
      <c r="G75" s="100"/>
      <c r="H75" s="137">
        <v>258</v>
      </c>
      <c r="I75" s="100"/>
      <c r="J75" s="100"/>
      <c r="K75" s="125"/>
      <c r="L75" s="95"/>
      <c r="M75" s="99"/>
    </row>
    <row r="76" spans="1:13" s="2" customFormat="1" ht="16.5" customHeight="1">
      <c r="A76" s="9"/>
      <c r="B76" s="134"/>
      <c r="C76" s="83">
        <v>14</v>
      </c>
      <c r="D76" s="83" t="s">
        <v>69</v>
      </c>
      <c r="E76" s="84" t="s">
        <v>106</v>
      </c>
      <c r="F76" s="85" t="s">
        <v>107</v>
      </c>
      <c r="G76" s="86" t="s">
        <v>70</v>
      </c>
      <c r="H76" s="87">
        <v>258</v>
      </c>
      <c r="I76" s="88">
        <v>0</v>
      </c>
      <c r="J76" s="88">
        <f>ROUND(I76*H76,2)</f>
        <v>0</v>
      </c>
      <c r="K76" s="121" t="s">
        <v>71</v>
      </c>
      <c r="L76" s="102"/>
      <c r="M76" s="136" t="s">
        <v>0</v>
      </c>
    </row>
    <row r="77" spans="1:13" s="9" customFormat="1">
      <c r="B77" s="95"/>
      <c r="D77" s="96" t="s">
        <v>73</v>
      </c>
      <c r="E77" s="97" t="s">
        <v>0</v>
      </c>
      <c r="F77" s="98" t="s">
        <v>130</v>
      </c>
      <c r="H77" s="105">
        <v>258</v>
      </c>
      <c r="L77" s="95"/>
      <c r="M77" s="99"/>
    </row>
    <row r="78" spans="1:13" s="2" customFormat="1" ht="37.5" customHeight="1">
      <c r="A78" s="126"/>
      <c r="B78" s="82"/>
      <c r="C78" s="109">
        <v>15</v>
      </c>
      <c r="D78" s="109" t="s">
        <v>78</v>
      </c>
      <c r="E78" s="110" t="s">
        <v>109</v>
      </c>
      <c r="F78" s="120" t="s">
        <v>125</v>
      </c>
      <c r="G78" s="112" t="s">
        <v>110</v>
      </c>
      <c r="H78" s="113">
        <v>8</v>
      </c>
      <c r="I78" s="114">
        <v>0</v>
      </c>
      <c r="J78" s="114">
        <f>ROUND(I78*H78,2)</f>
        <v>0</v>
      </c>
      <c r="K78" s="111" t="s">
        <v>80</v>
      </c>
      <c r="L78" s="115"/>
      <c r="M78" s="116" t="s">
        <v>0</v>
      </c>
    </row>
    <row r="79" spans="1:13" s="9" customFormat="1">
      <c r="B79" s="95"/>
      <c r="D79" s="96" t="s">
        <v>73</v>
      </c>
      <c r="E79" s="97" t="s">
        <v>0</v>
      </c>
      <c r="F79" s="146" t="s">
        <v>131</v>
      </c>
      <c r="H79" s="97" t="s">
        <v>0</v>
      </c>
      <c r="L79" s="95"/>
      <c r="M79" s="99"/>
    </row>
    <row r="80" spans="1:13" s="2" customFormat="1" ht="16.5" customHeight="1">
      <c r="A80" s="132"/>
      <c r="B80" s="82"/>
      <c r="C80" s="83" t="s">
        <v>79</v>
      </c>
      <c r="D80" s="83" t="s">
        <v>69</v>
      </c>
      <c r="E80" s="84" t="s">
        <v>81</v>
      </c>
      <c r="F80" s="85" t="s">
        <v>82</v>
      </c>
      <c r="G80" s="86" t="s">
        <v>77</v>
      </c>
      <c r="H80" s="87">
        <v>7</v>
      </c>
      <c r="I80" s="88">
        <v>0</v>
      </c>
      <c r="J80" s="88">
        <f>ROUND(I80*H80,2)</f>
        <v>0</v>
      </c>
      <c r="K80" s="85" t="s">
        <v>71</v>
      </c>
      <c r="L80" s="17"/>
      <c r="M80" s="89" t="s">
        <v>0</v>
      </c>
    </row>
  </sheetData>
  <autoFilter ref="C44:K53" xr:uid="{00000000-0009-0000-0000-000003000000}"/>
  <mergeCells count="10">
    <mergeCell ref="E35:H35"/>
    <mergeCell ref="E37:H37"/>
    <mergeCell ref="J41:K41"/>
    <mergeCell ref="J42:K42"/>
    <mergeCell ref="E7:H7"/>
    <mergeCell ref="E9:H9"/>
    <mergeCell ref="E11:H11"/>
    <mergeCell ref="J15:K15"/>
    <mergeCell ref="J16:K16"/>
    <mergeCell ref="E33:H33"/>
  </mergeCells>
  <pageMargins left="0.39374999999999999" right="0.39374999999999999" top="0.39374999999999999" bottom="0.39374999999999999" header="0" footer="0"/>
  <pageSetup paperSize="9" scale="78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F2DDB-0195-481C-BDD9-DCF0B4FCB646}">
  <dimension ref="A1:Z47"/>
  <sheetViews>
    <sheetView tabSelected="1" workbookViewId="0">
      <selection activeCell="B18" sqref="B18"/>
    </sheetView>
  </sheetViews>
  <sheetFormatPr defaultRowHeight="14.25"/>
  <cols>
    <col min="1" max="1" width="4.83203125" style="148" customWidth="1"/>
    <col min="2" max="2" width="47.6640625" style="148" customWidth="1"/>
    <col min="3" max="3" width="6.1640625" style="148" customWidth="1"/>
    <col min="4" max="4" width="9.83203125" style="179" customWidth="1"/>
    <col min="5" max="5" width="11.5" style="148" customWidth="1"/>
    <col min="6" max="6" width="16.1640625" style="148" customWidth="1"/>
    <col min="7" max="7" width="13.33203125" style="148" customWidth="1"/>
    <col min="8" max="8" width="13.1640625" style="148" customWidth="1"/>
    <col min="9" max="9" width="12.83203125" style="148" customWidth="1"/>
    <col min="10" max="10" width="12.1640625" style="148" customWidth="1"/>
    <col min="11" max="26" width="10.33203125" style="148" customWidth="1"/>
    <col min="27" max="256" width="9.33203125" style="178"/>
    <col min="257" max="257" width="4.83203125" style="178" customWidth="1"/>
    <col min="258" max="258" width="47.6640625" style="178" customWidth="1"/>
    <col min="259" max="259" width="6.1640625" style="178" customWidth="1"/>
    <col min="260" max="260" width="9.83203125" style="178" customWidth="1"/>
    <col min="261" max="261" width="11.5" style="178" customWidth="1"/>
    <col min="262" max="262" width="16.1640625" style="178" customWidth="1"/>
    <col min="263" max="263" width="13.33203125" style="178" customWidth="1"/>
    <col min="264" max="264" width="13.1640625" style="178" customWidth="1"/>
    <col min="265" max="265" width="12.83203125" style="178" customWidth="1"/>
    <col min="266" max="266" width="12.1640625" style="178" customWidth="1"/>
    <col min="267" max="282" width="10.33203125" style="178" customWidth="1"/>
    <col min="283" max="512" width="9.33203125" style="178"/>
    <col min="513" max="513" width="4.83203125" style="178" customWidth="1"/>
    <col min="514" max="514" width="47.6640625" style="178" customWidth="1"/>
    <col min="515" max="515" width="6.1640625" style="178" customWidth="1"/>
    <col min="516" max="516" width="9.83203125" style="178" customWidth="1"/>
    <col min="517" max="517" width="11.5" style="178" customWidth="1"/>
    <col min="518" max="518" width="16.1640625" style="178" customWidth="1"/>
    <col min="519" max="519" width="13.33203125" style="178" customWidth="1"/>
    <col min="520" max="520" width="13.1640625" style="178" customWidth="1"/>
    <col min="521" max="521" width="12.83203125" style="178" customWidth="1"/>
    <col min="522" max="522" width="12.1640625" style="178" customWidth="1"/>
    <col min="523" max="538" width="10.33203125" style="178" customWidth="1"/>
    <col min="539" max="768" width="9.33203125" style="178"/>
    <col min="769" max="769" width="4.83203125" style="178" customWidth="1"/>
    <col min="770" max="770" width="47.6640625" style="178" customWidth="1"/>
    <col min="771" max="771" width="6.1640625" style="178" customWidth="1"/>
    <col min="772" max="772" width="9.83203125" style="178" customWidth="1"/>
    <col min="773" max="773" width="11.5" style="178" customWidth="1"/>
    <col min="774" max="774" width="16.1640625" style="178" customWidth="1"/>
    <col min="775" max="775" width="13.33203125" style="178" customWidth="1"/>
    <col min="776" max="776" width="13.1640625" style="178" customWidth="1"/>
    <col min="777" max="777" width="12.83203125" style="178" customWidth="1"/>
    <col min="778" max="778" width="12.1640625" style="178" customWidth="1"/>
    <col min="779" max="794" width="10.33203125" style="178" customWidth="1"/>
    <col min="795" max="1024" width="9.33203125" style="178"/>
    <col min="1025" max="1025" width="4.83203125" style="178" customWidth="1"/>
    <col min="1026" max="1026" width="47.6640625" style="178" customWidth="1"/>
    <col min="1027" max="1027" width="6.1640625" style="178" customWidth="1"/>
    <col min="1028" max="1028" width="9.83203125" style="178" customWidth="1"/>
    <col min="1029" max="1029" width="11.5" style="178" customWidth="1"/>
    <col min="1030" max="1030" width="16.1640625" style="178" customWidth="1"/>
    <col min="1031" max="1031" width="13.33203125" style="178" customWidth="1"/>
    <col min="1032" max="1032" width="13.1640625" style="178" customWidth="1"/>
    <col min="1033" max="1033" width="12.83203125" style="178" customWidth="1"/>
    <col min="1034" max="1034" width="12.1640625" style="178" customWidth="1"/>
    <col min="1035" max="1050" width="10.33203125" style="178" customWidth="1"/>
    <col min="1051" max="1280" width="9.33203125" style="178"/>
    <col min="1281" max="1281" width="4.83203125" style="178" customWidth="1"/>
    <col min="1282" max="1282" width="47.6640625" style="178" customWidth="1"/>
    <col min="1283" max="1283" width="6.1640625" style="178" customWidth="1"/>
    <col min="1284" max="1284" width="9.83203125" style="178" customWidth="1"/>
    <col min="1285" max="1285" width="11.5" style="178" customWidth="1"/>
    <col min="1286" max="1286" width="16.1640625" style="178" customWidth="1"/>
    <col min="1287" max="1287" width="13.33203125" style="178" customWidth="1"/>
    <col min="1288" max="1288" width="13.1640625" style="178" customWidth="1"/>
    <col min="1289" max="1289" width="12.83203125" style="178" customWidth="1"/>
    <col min="1290" max="1290" width="12.1640625" style="178" customWidth="1"/>
    <col min="1291" max="1306" width="10.33203125" style="178" customWidth="1"/>
    <col min="1307" max="1536" width="9.33203125" style="178"/>
    <col min="1537" max="1537" width="4.83203125" style="178" customWidth="1"/>
    <col min="1538" max="1538" width="47.6640625" style="178" customWidth="1"/>
    <col min="1539" max="1539" width="6.1640625" style="178" customWidth="1"/>
    <col min="1540" max="1540" width="9.83203125" style="178" customWidth="1"/>
    <col min="1541" max="1541" width="11.5" style="178" customWidth="1"/>
    <col min="1542" max="1542" width="16.1640625" style="178" customWidth="1"/>
    <col min="1543" max="1543" width="13.33203125" style="178" customWidth="1"/>
    <col min="1544" max="1544" width="13.1640625" style="178" customWidth="1"/>
    <col min="1545" max="1545" width="12.83203125" style="178" customWidth="1"/>
    <col min="1546" max="1546" width="12.1640625" style="178" customWidth="1"/>
    <col min="1547" max="1562" width="10.33203125" style="178" customWidth="1"/>
    <col min="1563" max="1792" width="9.33203125" style="178"/>
    <col min="1793" max="1793" width="4.83203125" style="178" customWidth="1"/>
    <col min="1794" max="1794" width="47.6640625" style="178" customWidth="1"/>
    <col min="1795" max="1795" width="6.1640625" style="178" customWidth="1"/>
    <col min="1796" max="1796" width="9.83203125" style="178" customWidth="1"/>
    <col min="1797" max="1797" width="11.5" style="178" customWidth="1"/>
    <col min="1798" max="1798" width="16.1640625" style="178" customWidth="1"/>
    <col min="1799" max="1799" width="13.33203125" style="178" customWidth="1"/>
    <col min="1800" max="1800" width="13.1640625" style="178" customWidth="1"/>
    <col min="1801" max="1801" width="12.83203125" style="178" customWidth="1"/>
    <col min="1802" max="1802" width="12.1640625" style="178" customWidth="1"/>
    <col min="1803" max="1818" width="10.33203125" style="178" customWidth="1"/>
    <col min="1819" max="2048" width="9.33203125" style="178"/>
    <col min="2049" max="2049" width="4.83203125" style="178" customWidth="1"/>
    <col min="2050" max="2050" width="47.6640625" style="178" customWidth="1"/>
    <col min="2051" max="2051" width="6.1640625" style="178" customWidth="1"/>
    <col min="2052" max="2052" width="9.83203125" style="178" customWidth="1"/>
    <col min="2053" max="2053" width="11.5" style="178" customWidth="1"/>
    <col min="2054" max="2054" width="16.1640625" style="178" customWidth="1"/>
    <col min="2055" max="2055" width="13.33203125" style="178" customWidth="1"/>
    <col min="2056" max="2056" width="13.1640625" style="178" customWidth="1"/>
    <col min="2057" max="2057" width="12.83203125" style="178" customWidth="1"/>
    <col min="2058" max="2058" width="12.1640625" style="178" customWidth="1"/>
    <col min="2059" max="2074" width="10.33203125" style="178" customWidth="1"/>
    <col min="2075" max="2304" width="9.33203125" style="178"/>
    <col min="2305" max="2305" width="4.83203125" style="178" customWidth="1"/>
    <col min="2306" max="2306" width="47.6640625" style="178" customWidth="1"/>
    <col min="2307" max="2307" width="6.1640625" style="178" customWidth="1"/>
    <col min="2308" max="2308" width="9.83203125" style="178" customWidth="1"/>
    <col min="2309" max="2309" width="11.5" style="178" customWidth="1"/>
    <col min="2310" max="2310" width="16.1640625" style="178" customWidth="1"/>
    <col min="2311" max="2311" width="13.33203125" style="178" customWidth="1"/>
    <col min="2312" max="2312" width="13.1640625" style="178" customWidth="1"/>
    <col min="2313" max="2313" width="12.83203125" style="178" customWidth="1"/>
    <col min="2314" max="2314" width="12.1640625" style="178" customWidth="1"/>
    <col min="2315" max="2330" width="10.33203125" style="178" customWidth="1"/>
    <col min="2331" max="2560" width="9.33203125" style="178"/>
    <col min="2561" max="2561" width="4.83203125" style="178" customWidth="1"/>
    <col min="2562" max="2562" width="47.6640625" style="178" customWidth="1"/>
    <col min="2563" max="2563" width="6.1640625" style="178" customWidth="1"/>
    <col min="2564" max="2564" width="9.83203125" style="178" customWidth="1"/>
    <col min="2565" max="2565" width="11.5" style="178" customWidth="1"/>
    <col min="2566" max="2566" width="16.1640625" style="178" customWidth="1"/>
    <col min="2567" max="2567" width="13.33203125" style="178" customWidth="1"/>
    <col min="2568" max="2568" width="13.1640625" style="178" customWidth="1"/>
    <col min="2569" max="2569" width="12.83203125" style="178" customWidth="1"/>
    <col min="2570" max="2570" width="12.1640625" style="178" customWidth="1"/>
    <col min="2571" max="2586" width="10.33203125" style="178" customWidth="1"/>
    <col min="2587" max="2816" width="9.33203125" style="178"/>
    <col min="2817" max="2817" width="4.83203125" style="178" customWidth="1"/>
    <col min="2818" max="2818" width="47.6640625" style="178" customWidth="1"/>
    <col min="2819" max="2819" width="6.1640625" style="178" customWidth="1"/>
    <col min="2820" max="2820" width="9.83203125" style="178" customWidth="1"/>
    <col min="2821" max="2821" width="11.5" style="178" customWidth="1"/>
    <col min="2822" max="2822" width="16.1640625" style="178" customWidth="1"/>
    <col min="2823" max="2823" width="13.33203125" style="178" customWidth="1"/>
    <col min="2824" max="2824" width="13.1640625" style="178" customWidth="1"/>
    <col min="2825" max="2825" width="12.83203125" style="178" customWidth="1"/>
    <col min="2826" max="2826" width="12.1640625" style="178" customWidth="1"/>
    <col min="2827" max="2842" width="10.33203125" style="178" customWidth="1"/>
    <col min="2843" max="3072" width="9.33203125" style="178"/>
    <col min="3073" max="3073" width="4.83203125" style="178" customWidth="1"/>
    <col min="3074" max="3074" width="47.6640625" style="178" customWidth="1"/>
    <col min="3075" max="3075" width="6.1640625" style="178" customWidth="1"/>
    <col min="3076" max="3076" width="9.83203125" style="178" customWidth="1"/>
    <col min="3077" max="3077" width="11.5" style="178" customWidth="1"/>
    <col min="3078" max="3078" width="16.1640625" style="178" customWidth="1"/>
    <col min="3079" max="3079" width="13.33203125" style="178" customWidth="1"/>
    <col min="3080" max="3080" width="13.1640625" style="178" customWidth="1"/>
    <col min="3081" max="3081" width="12.83203125" style="178" customWidth="1"/>
    <col min="3082" max="3082" width="12.1640625" style="178" customWidth="1"/>
    <col min="3083" max="3098" width="10.33203125" style="178" customWidth="1"/>
    <col min="3099" max="3328" width="9.33203125" style="178"/>
    <col min="3329" max="3329" width="4.83203125" style="178" customWidth="1"/>
    <col min="3330" max="3330" width="47.6640625" style="178" customWidth="1"/>
    <col min="3331" max="3331" width="6.1640625" style="178" customWidth="1"/>
    <col min="3332" max="3332" width="9.83203125" style="178" customWidth="1"/>
    <col min="3333" max="3333" width="11.5" style="178" customWidth="1"/>
    <col min="3334" max="3334" width="16.1640625" style="178" customWidth="1"/>
    <col min="3335" max="3335" width="13.33203125" style="178" customWidth="1"/>
    <col min="3336" max="3336" width="13.1640625" style="178" customWidth="1"/>
    <col min="3337" max="3337" width="12.83203125" style="178" customWidth="1"/>
    <col min="3338" max="3338" width="12.1640625" style="178" customWidth="1"/>
    <col min="3339" max="3354" width="10.33203125" style="178" customWidth="1"/>
    <col min="3355" max="3584" width="9.33203125" style="178"/>
    <col min="3585" max="3585" width="4.83203125" style="178" customWidth="1"/>
    <col min="3586" max="3586" width="47.6640625" style="178" customWidth="1"/>
    <col min="3587" max="3587" width="6.1640625" style="178" customWidth="1"/>
    <col min="3588" max="3588" width="9.83203125" style="178" customWidth="1"/>
    <col min="3589" max="3589" width="11.5" style="178" customWidth="1"/>
    <col min="3590" max="3590" width="16.1640625" style="178" customWidth="1"/>
    <col min="3591" max="3591" width="13.33203125" style="178" customWidth="1"/>
    <col min="3592" max="3592" width="13.1640625" style="178" customWidth="1"/>
    <col min="3593" max="3593" width="12.83203125" style="178" customWidth="1"/>
    <col min="3594" max="3594" width="12.1640625" style="178" customWidth="1"/>
    <col min="3595" max="3610" width="10.33203125" style="178" customWidth="1"/>
    <col min="3611" max="3840" width="9.33203125" style="178"/>
    <col min="3841" max="3841" width="4.83203125" style="178" customWidth="1"/>
    <col min="3842" max="3842" width="47.6640625" style="178" customWidth="1"/>
    <col min="3843" max="3843" width="6.1640625" style="178" customWidth="1"/>
    <col min="3844" max="3844" width="9.83203125" style="178" customWidth="1"/>
    <col min="3845" max="3845" width="11.5" style="178" customWidth="1"/>
    <col min="3846" max="3846" width="16.1640625" style="178" customWidth="1"/>
    <col min="3847" max="3847" width="13.33203125" style="178" customWidth="1"/>
    <col min="3848" max="3848" width="13.1640625" style="178" customWidth="1"/>
    <col min="3849" max="3849" width="12.83203125" style="178" customWidth="1"/>
    <col min="3850" max="3850" width="12.1640625" style="178" customWidth="1"/>
    <col min="3851" max="3866" width="10.33203125" style="178" customWidth="1"/>
    <col min="3867" max="4096" width="9.33203125" style="178"/>
    <col min="4097" max="4097" width="4.83203125" style="178" customWidth="1"/>
    <col min="4098" max="4098" width="47.6640625" style="178" customWidth="1"/>
    <col min="4099" max="4099" width="6.1640625" style="178" customWidth="1"/>
    <col min="4100" max="4100" width="9.83203125" style="178" customWidth="1"/>
    <col min="4101" max="4101" width="11.5" style="178" customWidth="1"/>
    <col min="4102" max="4102" width="16.1640625" style="178" customWidth="1"/>
    <col min="4103" max="4103" width="13.33203125" style="178" customWidth="1"/>
    <col min="4104" max="4104" width="13.1640625" style="178" customWidth="1"/>
    <col min="4105" max="4105" width="12.83203125" style="178" customWidth="1"/>
    <col min="4106" max="4106" width="12.1640625" style="178" customWidth="1"/>
    <col min="4107" max="4122" width="10.33203125" style="178" customWidth="1"/>
    <col min="4123" max="4352" width="9.33203125" style="178"/>
    <col min="4353" max="4353" width="4.83203125" style="178" customWidth="1"/>
    <col min="4354" max="4354" width="47.6640625" style="178" customWidth="1"/>
    <col min="4355" max="4355" width="6.1640625" style="178" customWidth="1"/>
    <col min="4356" max="4356" width="9.83203125" style="178" customWidth="1"/>
    <col min="4357" max="4357" width="11.5" style="178" customWidth="1"/>
    <col min="4358" max="4358" width="16.1640625" style="178" customWidth="1"/>
    <col min="4359" max="4359" width="13.33203125" style="178" customWidth="1"/>
    <col min="4360" max="4360" width="13.1640625" style="178" customWidth="1"/>
    <col min="4361" max="4361" width="12.83203125" style="178" customWidth="1"/>
    <col min="4362" max="4362" width="12.1640625" style="178" customWidth="1"/>
    <col min="4363" max="4378" width="10.33203125" style="178" customWidth="1"/>
    <col min="4379" max="4608" width="9.33203125" style="178"/>
    <col min="4609" max="4609" width="4.83203125" style="178" customWidth="1"/>
    <col min="4610" max="4610" width="47.6640625" style="178" customWidth="1"/>
    <col min="4611" max="4611" width="6.1640625" style="178" customWidth="1"/>
    <col min="4612" max="4612" width="9.83203125" style="178" customWidth="1"/>
    <col min="4613" max="4613" width="11.5" style="178" customWidth="1"/>
    <col min="4614" max="4614" width="16.1640625" style="178" customWidth="1"/>
    <col min="4615" max="4615" width="13.33203125" style="178" customWidth="1"/>
    <col min="4616" max="4616" width="13.1640625" style="178" customWidth="1"/>
    <col min="4617" max="4617" width="12.83203125" style="178" customWidth="1"/>
    <col min="4618" max="4618" width="12.1640625" style="178" customWidth="1"/>
    <col min="4619" max="4634" width="10.33203125" style="178" customWidth="1"/>
    <col min="4635" max="4864" width="9.33203125" style="178"/>
    <col min="4865" max="4865" width="4.83203125" style="178" customWidth="1"/>
    <col min="4866" max="4866" width="47.6640625" style="178" customWidth="1"/>
    <col min="4867" max="4867" width="6.1640625" style="178" customWidth="1"/>
    <col min="4868" max="4868" width="9.83203125" style="178" customWidth="1"/>
    <col min="4869" max="4869" width="11.5" style="178" customWidth="1"/>
    <col min="4870" max="4870" width="16.1640625" style="178" customWidth="1"/>
    <col min="4871" max="4871" width="13.33203125" style="178" customWidth="1"/>
    <col min="4872" max="4872" width="13.1640625" style="178" customWidth="1"/>
    <col min="4873" max="4873" width="12.83203125" style="178" customWidth="1"/>
    <col min="4874" max="4874" width="12.1640625" style="178" customWidth="1"/>
    <col min="4875" max="4890" width="10.33203125" style="178" customWidth="1"/>
    <col min="4891" max="5120" width="9.33203125" style="178"/>
    <col min="5121" max="5121" width="4.83203125" style="178" customWidth="1"/>
    <col min="5122" max="5122" width="47.6640625" style="178" customWidth="1"/>
    <col min="5123" max="5123" width="6.1640625" style="178" customWidth="1"/>
    <col min="5124" max="5124" width="9.83203125" style="178" customWidth="1"/>
    <col min="5125" max="5125" width="11.5" style="178" customWidth="1"/>
    <col min="5126" max="5126" width="16.1640625" style="178" customWidth="1"/>
    <col min="5127" max="5127" width="13.33203125" style="178" customWidth="1"/>
    <col min="5128" max="5128" width="13.1640625" style="178" customWidth="1"/>
    <col min="5129" max="5129" width="12.83203125" style="178" customWidth="1"/>
    <col min="5130" max="5130" width="12.1640625" style="178" customWidth="1"/>
    <col min="5131" max="5146" width="10.33203125" style="178" customWidth="1"/>
    <col min="5147" max="5376" width="9.33203125" style="178"/>
    <col min="5377" max="5377" width="4.83203125" style="178" customWidth="1"/>
    <col min="5378" max="5378" width="47.6640625" style="178" customWidth="1"/>
    <col min="5379" max="5379" width="6.1640625" style="178" customWidth="1"/>
    <col min="5380" max="5380" width="9.83203125" style="178" customWidth="1"/>
    <col min="5381" max="5381" width="11.5" style="178" customWidth="1"/>
    <col min="5382" max="5382" width="16.1640625" style="178" customWidth="1"/>
    <col min="5383" max="5383" width="13.33203125" style="178" customWidth="1"/>
    <col min="5384" max="5384" width="13.1640625" style="178" customWidth="1"/>
    <col min="5385" max="5385" width="12.83203125" style="178" customWidth="1"/>
    <col min="5386" max="5386" width="12.1640625" style="178" customWidth="1"/>
    <col min="5387" max="5402" width="10.33203125" style="178" customWidth="1"/>
    <col min="5403" max="5632" width="9.33203125" style="178"/>
    <col min="5633" max="5633" width="4.83203125" style="178" customWidth="1"/>
    <col min="5634" max="5634" width="47.6640625" style="178" customWidth="1"/>
    <col min="5635" max="5635" width="6.1640625" style="178" customWidth="1"/>
    <col min="5636" max="5636" width="9.83203125" style="178" customWidth="1"/>
    <col min="5637" max="5637" width="11.5" style="178" customWidth="1"/>
    <col min="5638" max="5638" width="16.1640625" style="178" customWidth="1"/>
    <col min="5639" max="5639" width="13.33203125" style="178" customWidth="1"/>
    <col min="5640" max="5640" width="13.1640625" style="178" customWidth="1"/>
    <col min="5641" max="5641" width="12.83203125" style="178" customWidth="1"/>
    <col min="5642" max="5642" width="12.1640625" style="178" customWidth="1"/>
    <col min="5643" max="5658" width="10.33203125" style="178" customWidth="1"/>
    <col min="5659" max="5888" width="9.33203125" style="178"/>
    <col min="5889" max="5889" width="4.83203125" style="178" customWidth="1"/>
    <col min="5890" max="5890" width="47.6640625" style="178" customWidth="1"/>
    <col min="5891" max="5891" width="6.1640625" style="178" customWidth="1"/>
    <col min="5892" max="5892" width="9.83203125" style="178" customWidth="1"/>
    <col min="5893" max="5893" width="11.5" style="178" customWidth="1"/>
    <col min="5894" max="5894" width="16.1640625" style="178" customWidth="1"/>
    <col min="5895" max="5895" width="13.33203125" style="178" customWidth="1"/>
    <col min="5896" max="5896" width="13.1640625" style="178" customWidth="1"/>
    <col min="5897" max="5897" width="12.83203125" style="178" customWidth="1"/>
    <col min="5898" max="5898" width="12.1640625" style="178" customWidth="1"/>
    <col min="5899" max="5914" width="10.33203125" style="178" customWidth="1"/>
    <col min="5915" max="6144" width="9.33203125" style="178"/>
    <col min="6145" max="6145" width="4.83203125" style="178" customWidth="1"/>
    <col min="6146" max="6146" width="47.6640625" style="178" customWidth="1"/>
    <col min="6147" max="6147" width="6.1640625" style="178" customWidth="1"/>
    <col min="6148" max="6148" width="9.83203125" style="178" customWidth="1"/>
    <col min="6149" max="6149" width="11.5" style="178" customWidth="1"/>
    <col min="6150" max="6150" width="16.1640625" style="178" customWidth="1"/>
    <col min="6151" max="6151" width="13.33203125" style="178" customWidth="1"/>
    <col min="6152" max="6152" width="13.1640625" style="178" customWidth="1"/>
    <col min="6153" max="6153" width="12.83203125" style="178" customWidth="1"/>
    <col min="6154" max="6154" width="12.1640625" style="178" customWidth="1"/>
    <col min="6155" max="6170" width="10.33203125" style="178" customWidth="1"/>
    <col min="6171" max="6400" width="9.33203125" style="178"/>
    <col min="6401" max="6401" width="4.83203125" style="178" customWidth="1"/>
    <col min="6402" max="6402" width="47.6640625" style="178" customWidth="1"/>
    <col min="6403" max="6403" width="6.1640625" style="178" customWidth="1"/>
    <col min="6404" max="6404" width="9.83203125" style="178" customWidth="1"/>
    <col min="6405" max="6405" width="11.5" style="178" customWidth="1"/>
    <col min="6406" max="6406" width="16.1640625" style="178" customWidth="1"/>
    <col min="6407" max="6407" width="13.33203125" style="178" customWidth="1"/>
    <col min="6408" max="6408" width="13.1640625" style="178" customWidth="1"/>
    <col min="6409" max="6409" width="12.83203125" style="178" customWidth="1"/>
    <col min="6410" max="6410" width="12.1640625" style="178" customWidth="1"/>
    <col min="6411" max="6426" width="10.33203125" style="178" customWidth="1"/>
    <col min="6427" max="6656" width="9.33203125" style="178"/>
    <col min="6657" max="6657" width="4.83203125" style="178" customWidth="1"/>
    <col min="6658" max="6658" width="47.6640625" style="178" customWidth="1"/>
    <col min="6659" max="6659" width="6.1640625" style="178" customWidth="1"/>
    <col min="6660" max="6660" width="9.83203125" style="178" customWidth="1"/>
    <col min="6661" max="6661" width="11.5" style="178" customWidth="1"/>
    <col min="6662" max="6662" width="16.1640625" style="178" customWidth="1"/>
    <col min="6663" max="6663" width="13.33203125" style="178" customWidth="1"/>
    <col min="6664" max="6664" width="13.1640625" style="178" customWidth="1"/>
    <col min="6665" max="6665" width="12.83203125" style="178" customWidth="1"/>
    <col min="6666" max="6666" width="12.1640625" style="178" customWidth="1"/>
    <col min="6667" max="6682" width="10.33203125" style="178" customWidth="1"/>
    <col min="6683" max="6912" width="9.33203125" style="178"/>
    <col min="6913" max="6913" width="4.83203125" style="178" customWidth="1"/>
    <col min="6914" max="6914" width="47.6640625" style="178" customWidth="1"/>
    <col min="6915" max="6915" width="6.1640625" style="178" customWidth="1"/>
    <col min="6916" max="6916" width="9.83203125" style="178" customWidth="1"/>
    <col min="6917" max="6917" width="11.5" style="178" customWidth="1"/>
    <col min="6918" max="6918" width="16.1640625" style="178" customWidth="1"/>
    <col min="6919" max="6919" width="13.33203125" style="178" customWidth="1"/>
    <col min="6920" max="6920" width="13.1640625" style="178" customWidth="1"/>
    <col min="6921" max="6921" width="12.83203125" style="178" customWidth="1"/>
    <col min="6922" max="6922" width="12.1640625" style="178" customWidth="1"/>
    <col min="6923" max="6938" width="10.33203125" style="178" customWidth="1"/>
    <col min="6939" max="7168" width="9.33203125" style="178"/>
    <col min="7169" max="7169" width="4.83203125" style="178" customWidth="1"/>
    <col min="7170" max="7170" width="47.6640625" style="178" customWidth="1"/>
    <col min="7171" max="7171" width="6.1640625" style="178" customWidth="1"/>
    <col min="7172" max="7172" width="9.83203125" style="178" customWidth="1"/>
    <col min="7173" max="7173" width="11.5" style="178" customWidth="1"/>
    <col min="7174" max="7174" width="16.1640625" style="178" customWidth="1"/>
    <col min="7175" max="7175" width="13.33203125" style="178" customWidth="1"/>
    <col min="7176" max="7176" width="13.1640625" style="178" customWidth="1"/>
    <col min="7177" max="7177" width="12.83203125" style="178" customWidth="1"/>
    <col min="7178" max="7178" width="12.1640625" style="178" customWidth="1"/>
    <col min="7179" max="7194" width="10.33203125" style="178" customWidth="1"/>
    <col min="7195" max="7424" width="9.33203125" style="178"/>
    <col min="7425" max="7425" width="4.83203125" style="178" customWidth="1"/>
    <col min="7426" max="7426" width="47.6640625" style="178" customWidth="1"/>
    <col min="7427" max="7427" width="6.1640625" style="178" customWidth="1"/>
    <col min="7428" max="7428" width="9.83203125" style="178" customWidth="1"/>
    <col min="7429" max="7429" width="11.5" style="178" customWidth="1"/>
    <col min="7430" max="7430" width="16.1640625" style="178" customWidth="1"/>
    <col min="7431" max="7431" width="13.33203125" style="178" customWidth="1"/>
    <col min="7432" max="7432" width="13.1640625" style="178" customWidth="1"/>
    <col min="7433" max="7433" width="12.83203125" style="178" customWidth="1"/>
    <col min="7434" max="7434" width="12.1640625" style="178" customWidth="1"/>
    <col min="7435" max="7450" width="10.33203125" style="178" customWidth="1"/>
    <col min="7451" max="7680" width="9.33203125" style="178"/>
    <col min="7681" max="7681" width="4.83203125" style="178" customWidth="1"/>
    <col min="7682" max="7682" width="47.6640625" style="178" customWidth="1"/>
    <col min="7683" max="7683" width="6.1640625" style="178" customWidth="1"/>
    <col min="7684" max="7684" width="9.83203125" style="178" customWidth="1"/>
    <col min="7685" max="7685" width="11.5" style="178" customWidth="1"/>
    <col min="7686" max="7686" width="16.1640625" style="178" customWidth="1"/>
    <col min="7687" max="7687" width="13.33203125" style="178" customWidth="1"/>
    <col min="7688" max="7688" width="13.1640625" style="178" customWidth="1"/>
    <col min="7689" max="7689" width="12.83203125" style="178" customWidth="1"/>
    <col min="7690" max="7690" width="12.1640625" style="178" customWidth="1"/>
    <col min="7691" max="7706" width="10.33203125" style="178" customWidth="1"/>
    <col min="7707" max="7936" width="9.33203125" style="178"/>
    <col min="7937" max="7937" width="4.83203125" style="178" customWidth="1"/>
    <col min="7938" max="7938" width="47.6640625" style="178" customWidth="1"/>
    <col min="7939" max="7939" width="6.1640625" style="178" customWidth="1"/>
    <col min="7940" max="7940" width="9.83203125" style="178" customWidth="1"/>
    <col min="7941" max="7941" width="11.5" style="178" customWidth="1"/>
    <col min="7942" max="7942" width="16.1640625" style="178" customWidth="1"/>
    <col min="7943" max="7943" width="13.33203125" style="178" customWidth="1"/>
    <col min="7944" max="7944" width="13.1640625" style="178" customWidth="1"/>
    <col min="7945" max="7945" width="12.83203125" style="178" customWidth="1"/>
    <col min="7946" max="7946" width="12.1640625" style="178" customWidth="1"/>
    <col min="7947" max="7962" width="10.33203125" style="178" customWidth="1"/>
    <col min="7963" max="8192" width="9.33203125" style="178"/>
    <col min="8193" max="8193" width="4.83203125" style="178" customWidth="1"/>
    <col min="8194" max="8194" width="47.6640625" style="178" customWidth="1"/>
    <col min="8195" max="8195" width="6.1640625" style="178" customWidth="1"/>
    <col min="8196" max="8196" width="9.83203125" style="178" customWidth="1"/>
    <col min="8197" max="8197" width="11.5" style="178" customWidth="1"/>
    <col min="8198" max="8198" width="16.1640625" style="178" customWidth="1"/>
    <col min="8199" max="8199" width="13.33203125" style="178" customWidth="1"/>
    <col min="8200" max="8200" width="13.1640625" style="178" customWidth="1"/>
    <col min="8201" max="8201" width="12.83203125" style="178" customWidth="1"/>
    <col min="8202" max="8202" width="12.1640625" style="178" customWidth="1"/>
    <col min="8203" max="8218" width="10.33203125" style="178" customWidth="1"/>
    <col min="8219" max="8448" width="9.33203125" style="178"/>
    <col min="8449" max="8449" width="4.83203125" style="178" customWidth="1"/>
    <col min="8450" max="8450" width="47.6640625" style="178" customWidth="1"/>
    <col min="8451" max="8451" width="6.1640625" style="178" customWidth="1"/>
    <col min="8452" max="8452" width="9.83203125" style="178" customWidth="1"/>
    <col min="8453" max="8453" width="11.5" style="178" customWidth="1"/>
    <col min="8454" max="8454" width="16.1640625" style="178" customWidth="1"/>
    <col min="8455" max="8455" width="13.33203125" style="178" customWidth="1"/>
    <col min="8456" max="8456" width="13.1640625" style="178" customWidth="1"/>
    <col min="8457" max="8457" width="12.83203125" style="178" customWidth="1"/>
    <col min="8458" max="8458" width="12.1640625" style="178" customWidth="1"/>
    <col min="8459" max="8474" width="10.33203125" style="178" customWidth="1"/>
    <col min="8475" max="8704" width="9.33203125" style="178"/>
    <col min="8705" max="8705" width="4.83203125" style="178" customWidth="1"/>
    <col min="8706" max="8706" width="47.6640625" style="178" customWidth="1"/>
    <col min="8707" max="8707" width="6.1640625" style="178" customWidth="1"/>
    <col min="8708" max="8708" width="9.83203125" style="178" customWidth="1"/>
    <col min="8709" max="8709" width="11.5" style="178" customWidth="1"/>
    <col min="8710" max="8710" width="16.1640625" style="178" customWidth="1"/>
    <col min="8711" max="8711" width="13.33203125" style="178" customWidth="1"/>
    <col min="8712" max="8712" width="13.1640625" style="178" customWidth="1"/>
    <col min="8713" max="8713" width="12.83203125" style="178" customWidth="1"/>
    <col min="8714" max="8714" width="12.1640625" style="178" customWidth="1"/>
    <col min="8715" max="8730" width="10.33203125" style="178" customWidth="1"/>
    <col min="8731" max="8960" width="9.33203125" style="178"/>
    <col min="8961" max="8961" width="4.83203125" style="178" customWidth="1"/>
    <col min="8962" max="8962" width="47.6640625" style="178" customWidth="1"/>
    <col min="8963" max="8963" width="6.1640625" style="178" customWidth="1"/>
    <col min="8964" max="8964" width="9.83203125" style="178" customWidth="1"/>
    <col min="8965" max="8965" width="11.5" style="178" customWidth="1"/>
    <col min="8966" max="8966" width="16.1640625" style="178" customWidth="1"/>
    <col min="8967" max="8967" width="13.33203125" style="178" customWidth="1"/>
    <col min="8968" max="8968" width="13.1640625" style="178" customWidth="1"/>
    <col min="8969" max="8969" width="12.83203125" style="178" customWidth="1"/>
    <col min="8970" max="8970" width="12.1640625" style="178" customWidth="1"/>
    <col min="8971" max="8986" width="10.33203125" style="178" customWidth="1"/>
    <col min="8987" max="9216" width="9.33203125" style="178"/>
    <col min="9217" max="9217" width="4.83203125" style="178" customWidth="1"/>
    <col min="9218" max="9218" width="47.6640625" style="178" customWidth="1"/>
    <col min="9219" max="9219" width="6.1640625" style="178" customWidth="1"/>
    <col min="9220" max="9220" width="9.83203125" style="178" customWidth="1"/>
    <col min="9221" max="9221" width="11.5" style="178" customWidth="1"/>
    <col min="9222" max="9222" width="16.1640625" style="178" customWidth="1"/>
    <col min="9223" max="9223" width="13.33203125" style="178" customWidth="1"/>
    <col min="9224" max="9224" width="13.1640625" style="178" customWidth="1"/>
    <col min="9225" max="9225" width="12.83203125" style="178" customWidth="1"/>
    <col min="9226" max="9226" width="12.1640625" style="178" customWidth="1"/>
    <col min="9227" max="9242" width="10.33203125" style="178" customWidth="1"/>
    <col min="9243" max="9472" width="9.33203125" style="178"/>
    <col min="9473" max="9473" width="4.83203125" style="178" customWidth="1"/>
    <col min="9474" max="9474" width="47.6640625" style="178" customWidth="1"/>
    <col min="9475" max="9475" width="6.1640625" style="178" customWidth="1"/>
    <col min="9476" max="9476" width="9.83203125" style="178" customWidth="1"/>
    <col min="9477" max="9477" width="11.5" style="178" customWidth="1"/>
    <col min="9478" max="9478" width="16.1640625" style="178" customWidth="1"/>
    <col min="9479" max="9479" width="13.33203125" style="178" customWidth="1"/>
    <col min="9480" max="9480" width="13.1640625" style="178" customWidth="1"/>
    <col min="9481" max="9481" width="12.83203125" style="178" customWidth="1"/>
    <col min="9482" max="9482" width="12.1640625" style="178" customWidth="1"/>
    <col min="9483" max="9498" width="10.33203125" style="178" customWidth="1"/>
    <col min="9499" max="9728" width="9.33203125" style="178"/>
    <col min="9729" max="9729" width="4.83203125" style="178" customWidth="1"/>
    <col min="9730" max="9730" width="47.6640625" style="178" customWidth="1"/>
    <col min="9731" max="9731" width="6.1640625" style="178" customWidth="1"/>
    <col min="9732" max="9732" width="9.83203125" style="178" customWidth="1"/>
    <col min="9733" max="9733" width="11.5" style="178" customWidth="1"/>
    <col min="9734" max="9734" width="16.1640625" style="178" customWidth="1"/>
    <col min="9735" max="9735" width="13.33203125" style="178" customWidth="1"/>
    <col min="9736" max="9736" width="13.1640625" style="178" customWidth="1"/>
    <col min="9737" max="9737" width="12.83203125" style="178" customWidth="1"/>
    <col min="9738" max="9738" width="12.1640625" style="178" customWidth="1"/>
    <col min="9739" max="9754" width="10.33203125" style="178" customWidth="1"/>
    <col min="9755" max="9984" width="9.33203125" style="178"/>
    <col min="9985" max="9985" width="4.83203125" style="178" customWidth="1"/>
    <col min="9986" max="9986" width="47.6640625" style="178" customWidth="1"/>
    <col min="9987" max="9987" width="6.1640625" style="178" customWidth="1"/>
    <col min="9988" max="9988" width="9.83203125" style="178" customWidth="1"/>
    <col min="9989" max="9989" width="11.5" style="178" customWidth="1"/>
    <col min="9990" max="9990" width="16.1640625" style="178" customWidth="1"/>
    <col min="9991" max="9991" width="13.33203125" style="178" customWidth="1"/>
    <col min="9992" max="9992" width="13.1640625" style="178" customWidth="1"/>
    <col min="9993" max="9993" width="12.83203125" style="178" customWidth="1"/>
    <col min="9994" max="9994" width="12.1640625" style="178" customWidth="1"/>
    <col min="9995" max="10010" width="10.33203125" style="178" customWidth="1"/>
    <col min="10011" max="10240" width="9.33203125" style="178"/>
    <col min="10241" max="10241" width="4.83203125" style="178" customWidth="1"/>
    <col min="10242" max="10242" width="47.6640625" style="178" customWidth="1"/>
    <col min="10243" max="10243" width="6.1640625" style="178" customWidth="1"/>
    <col min="10244" max="10244" width="9.83203125" style="178" customWidth="1"/>
    <col min="10245" max="10245" width="11.5" style="178" customWidth="1"/>
    <col min="10246" max="10246" width="16.1640625" style="178" customWidth="1"/>
    <col min="10247" max="10247" width="13.33203125" style="178" customWidth="1"/>
    <col min="10248" max="10248" width="13.1640625" style="178" customWidth="1"/>
    <col min="10249" max="10249" width="12.83203125" style="178" customWidth="1"/>
    <col min="10250" max="10250" width="12.1640625" style="178" customWidth="1"/>
    <col min="10251" max="10266" width="10.33203125" style="178" customWidth="1"/>
    <col min="10267" max="10496" width="9.33203125" style="178"/>
    <col min="10497" max="10497" width="4.83203125" style="178" customWidth="1"/>
    <col min="10498" max="10498" width="47.6640625" style="178" customWidth="1"/>
    <col min="10499" max="10499" width="6.1640625" style="178" customWidth="1"/>
    <col min="10500" max="10500" width="9.83203125" style="178" customWidth="1"/>
    <col min="10501" max="10501" width="11.5" style="178" customWidth="1"/>
    <col min="10502" max="10502" width="16.1640625" style="178" customWidth="1"/>
    <col min="10503" max="10503" width="13.33203125" style="178" customWidth="1"/>
    <col min="10504" max="10504" width="13.1640625" style="178" customWidth="1"/>
    <col min="10505" max="10505" width="12.83203125" style="178" customWidth="1"/>
    <col min="10506" max="10506" width="12.1640625" style="178" customWidth="1"/>
    <col min="10507" max="10522" width="10.33203125" style="178" customWidth="1"/>
    <col min="10523" max="10752" width="9.33203125" style="178"/>
    <col min="10753" max="10753" width="4.83203125" style="178" customWidth="1"/>
    <col min="10754" max="10754" width="47.6640625" style="178" customWidth="1"/>
    <col min="10755" max="10755" width="6.1640625" style="178" customWidth="1"/>
    <col min="10756" max="10756" width="9.83203125" style="178" customWidth="1"/>
    <col min="10757" max="10757" width="11.5" style="178" customWidth="1"/>
    <col min="10758" max="10758" width="16.1640625" style="178" customWidth="1"/>
    <col min="10759" max="10759" width="13.33203125" style="178" customWidth="1"/>
    <col min="10760" max="10760" width="13.1640625" style="178" customWidth="1"/>
    <col min="10761" max="10761" width="12.83203125" style="178" customWidth="1"/>
    <col min="10762" max="10762" width="12.1640625" style="178" customWidth="1"/>
    <col min="10763" max="10778" width="10.33203125" style="178" customWidth="1"/>
    <col min="10779" max="11008" width="9.33203125" style="178"/>
    <col min="11009" max="11009" width="4.83203125" style="178" customWidth="1"/>
    <col min="11010" max="11010" width="47.6640625" style="178" customWidth="1"/>
    <col min="11011" max="11011" width="6.1640625" style="178" customWidth="1"/>
    <col min="11012" max="11012" width="9.83203125" style="178" customWidth="1"/>
    <col min="11013" max="11013" width="11.5" style="178" customWidth="1"/>
    <col min="11014" max="11014" width="16.1640625" style="178" customWidth="1"/>
    <col min="11015" max="11015" width="13.33203125" style="178" customWidth="1"/>
    <col min="11016" max="11016" width="13.1640625" style="178" customWidth="1"/>
    <col min="11017" max="11017" width="12.83203125" style="178" customWidth="1"/>
    <col min="11018" max="11018" width="12.1640625" style="178" customWidth="1"/>
    <col min="11019" max="11034" width="10.33203125" style="178" customWidth="1"/>
    <col min="11035" max="11264" width="9.33203125" style="178"/>
    <col min="11265" max="11265" width="4.83203125" style="178" customWidth="1"/>
    <col min="11266" max="11266" width="47.6640625" style="178" customWidth="1"/>
    <col min="11267" max="11267" width="6.1640625" style="178" customWidth="1"/>
    <col min="11268" max="11268" width="9.83203125" style="178" customWidth="1"/>
    <col min="11269" max="11269" width="11.5" style="178" customWidth="1"/>
    <col min="11270" max="11270" width="16.1640625" style="178" customWidth="1"/>
    <col min="11271" max="11271" width="13.33203125" style="178" customWidth="1"/>
    <col min="11272" max="11272" width="13.1640625" style="178" customWidth="1"/>
    <col min="11273" max="11273" width="12.83203125" style="178" customWidth="1"/>
    <col min="11274" max="11274" width="12.1640625" style="178" customWidth="1"/>
    <col min="11275" max="11290" width="10.33203125" style="178" customWidth="1"/>
    <col min="11291" max="11520" width="9.33203125" style="178"/>
    <col min="11521" max="11521" width="4.83203125" style="178" customWidth="1"/>
    <col min="11522" max="11522" width="47.6640625" style="178" customWidth="1"/>
    <col min="11523" max="11523" width="6.1640625" style="178" customWidth="1"/>
    <col min="11524" max="11524" width="9.83203125" style="178" customWidth="1"/>
    <col min="11525" max="11525" width="11.5" style="178" customWidth="1"/>
    <col min="11526" max="11526" width="16.1640625" style="178" customWidth="1"/>
    <col min="11527" max="11527" width="13.33203125" style="178" customWidth="1"/>
    <col min="11528" max="11528" width="13.1640625" style="178" customWidth="1"/>
    <col min="11529" max="11529" width="12.83203125" style="178" customWidth="1"/>
    <col min="11530" max="11530" width="12.1640625" style="178" customWidth="1"/>
    <col min="11531" max="11546" width="10.33203125" style="178" customWidth="1"/>
    <col min="11547" max="11776" width="9.33203125" style="178"/>
    <col min="11777" max="11777" width="4.83203125" style="178" customWidth="1"/>
    <col min="11778" max="11778" width="47.6640625" style="178" customWidth="1"/>
    <col min="11779" max="11779" width="6.1640625" style="178" customWidth="1"/>
    <col min="11780" max="11780" width="9.83203125" style="178" customWidth="1"/>
    <col min="11781" max="11781" width="11.5" style="178" customWidth="1"/>
    <col min="11782" max="11782" width="16.1640625" style="178" customWidth="1"/>
    <col min="11783" max="11783" width="13.33203125" style="178" customWidth="1"/>
    <col min="11784" max="11784" width="13.1640625" style="178" customWidth="1"/>
    <col min="11785" max="11785" width="12.83203125" style="178" customWidth="1"/>
    <col min="11786" max="11786" width="12.1640625" style="178" customWidth="1"/>
    <col min="11787" max="11802" width="10.33203125" style="178" customWidth="1"/>
    <col min="11803" max="12032" width="9.33203125" style="178"/>
    <col min="12033" max="12033" width="4.83203125" style="178" customWidth="1"/>
    <col min="12034" max="12034" width="47.6640625" style="178" customWidth="1"/>
    <col min="12035" max="12035" width="6.1640625" style="178" customWidth="1"/>
    <col min="12036" max="12036" width="9.83203125" style="178" customWidth="1"/>
    <col min="12037" max="12037" width="11.5" style="178" customWidth="1"/>
    <col min="12038" max="12038" width="16.1640625" style="178" customWidth="1"/>
    <col min="12039" max="12039" width="13.33203125" style="178" customWidth="1"/>
    <col min="12040" max="12040" width="13.1640625" style="178" customWidth="1"/>
    <col min="12041" max="12041" width="12.83203125" style="178" customWidth="1"/>
    <col min="12042" max="12042" width="12.1640625" style="178" customWidth="1"/>
    <col min="12043" max="12058" width="10.33203125" style="178" customWidth="1"/>
    <col min="12059" max="12288" width="9.33203125" style="178"/>
    <col min="12289" max="12289" width="4.83203125" style="178" customWidth="1"/>
    <col min="12290" max="12290" width="47.6640625" style="178" customWidth="1"/>
    <col min="12291" max="12291" width="6.1640625" style="178" customWidth="1"/>
    <col min="12292" max="12292" width="9.83203125" style="178" customWidth="1"/>
    <col min="12293" max="12293" width="11.5" style="178" customWidth="1"/>
    <col min="12294" max="12294" width="16.1640625" style="178" customWidth="1"/>
    <col min="12295" max="12295" width="13.33203125" style="178" customWidth="1"/>
    <col min="12296" max="12296" width="13.1640625" style="178" customWidth="1"/>
    <col min="12297" max="12297" width="12.83203125" style="178" customWidth="1"/>
    <col min="12298" max="12298" width="12.1640625" style="178" customWidth="1"/>
    <col min="12299" max="12314" width="10.33203125" style="178" customWidth="1"/>
    <col min="12315" max="12544" width="9.33203125" style="178"/>
    <col min="12545" max="12545" width="4.83203125" style="178" customWidth="1"/>
    <col min="12546" max="12546" width="47.6640625" style="178" customWidth="1"/>
    <col min="12547" max="12547" width="6.1640625" style="178" customWidth="1"/>
    <col min="12548" max="12548" width="9.83203125" style="178" customWidth="1"/>
    <col min="12549" max="12549" width="11.5" style="178" customWidth="1"/>
    <col min="12550" max="12550" width="16.1640625" style="178" customWidth="1"/>
    <col min="12551" max="12551" width="13.33203125" style="178" customWidth="1"/>
    <col min="12552" max="12552" width="13.1640625" style="178" customWidth="1"/>
    <col min="12553" max="12553" width="12.83203125" style="178" customWidth="1"/>
    <col min="12554" max="12554" width="12.1640625" style="178" customWidth="1"/>
    <col min="12555" max="12570" width="10.33203125" style="178" customWidth="1"/>
    <col min="12571" max="12800" width="9.33203125" style="178"/>
    <col min="12801" max="12801" width="4.83203125" style="178" customWidth="1"/>
    <col min="12802" max="12802" width="47.6640625" style="178" customWidth="1"/>
    <col min="12803" max="12803" width="6.1640625" style="178" customWidth="1"/>
    <col min="12804" max="12804" width="9.83203125" style="178" customWidth="1"/>
    <col min="12805" max="12805" width="11.5" style="178" customWidth="1"/>
    <col min="12806" max="12806" width="16.1640625" style="178" customWidth="1"/>
    <col min="12807" max="12807" width="13.33203125" style="178" customWidth="1"/>
    <col min="12808" max="12808" width="13.1640625" style="178" customWidth="1"/>
    <col min="12809" max="12809" width="12.83203125" style="178" customWidth="1"/>
    <col min="12810" max="12810" width="12.1640625" style="178" customWidth="1"/>
    <col min="12811" max="12826" width="10.33203125" style="178" customWidth="1"/>
    <col min="12827" max="13056" width="9.33203125" style="178"/>
    <col min="13057" max="13057" width="4.83203125" style="178" customWidth="1"/>
    <col min="13058" max="13058" width="47.6640625" style="178" customWidth="1"/>
    <col min="13059" max="13059" width="6.1640625" style="178" customWidth="1"/>
    <col min="13060" max="13060" width="9.83203125" style="178" customWidth="1"/>
    <col min="13061" max="13061" width="11.5" style="178" customWidth="1"/>
    <col min="13062" max="13062" width="16.1640625" style="178" customWidth="1"/>
    <col min="13063" max="13063" width="13.33203125" style="178" customWidth="1"/>
    <col min="13064" max="13064" width="13.1640625" style="178" customWidth="1"/>
    <col min="13065" max="13065" width="12.83203125" style="178" customWidth="1"/>
    <col min="13066" max="13066" width="12.1640625" style="178" customWidth="1"/>
    <col min="13067" max="13082" width="10.33203125" style="178" customWidth="1"/>
    <col min="13083" max="13312" width="9.33203125" style="178"/>
    <col min="13313" max="13313" width="4.83203125" style="178" customWidth="1"/>
    <col min="13314" max="13314" width="47.6640625" style="178" customWidth="1"/>
    <col min="13315" max="13315" width="6.1640625" style="178" customWidth="1"/>
    <col min="13316" max="13316" width="9.83203125" style="178" customWidth="1"/>
    <col min="13317" max="13317" width="11.5" style="178" customWidth="1"/>
    <col min="13318" max="13318" width="16.1640625" style="178" customWidth="1"/>
    <col min="13319" max="13319" width="13.33203125" style="178" customWidth="1"/>
    <col min="13320" max="13320" width="13.1640625" style="178" customWidth="1"/>
    <col min="13321" max="13321" width="12.83203125" style="178" customWidth="1"/>
    <col min="13322" max="13322" width="12.1640625" style="178" customWidth="1"/>
    <col min="13323" max="13338" width="10.33203125" style="178" customWidth="1"/>
    <col min="13339" max="13568" width="9.33203125" style="178"/>
    <col min="13569" max="13569" width="4.83203125" style="178" customWidth="1"/>
    <col min="13570" max="13570" width="47.6640625" style="178" customWidth="1"/>
    <col min="13571" max="13571" width="6.1640625" style="178" customWidth="1"/>
    <col min="13572" max="13572" width="9.83203125" style="178" customWidth="1"/>
    <col min="13573" max="13573" width="11.5" style="178" customWidth="1"/>
    <col min="13574" max="13574" width="16.1640625" style="178" customWidth="1"/>
    <col min="13575" max="13575" width="13.33203125" style="178" customWidth="1"/>
    <col min="13576" max="13576" width="13.1640625" style="178" customWidth="1"/>
    <col min="13577" max="13577" width="12.83203125" style="178" customWidth="1"/>
    <col min="13578" max="13578" width="12.1640625" style="178" customWidth="1"/>
    <col min="13579" max="13594" width="10.33203125" style="178" customWidth="1"/>
    <col min="13595" max="13824" width="9.33203125" style="178"/>
    <col min="13825" max="13825" width="4.83203125" style="178" customWidth="1"/>
    <col min="13826" max="13826" width="47.6640625" style="178" customWidth="1"/>
    <col min="13827" max="13827" width="6.1640625" style="178" customWidth="1"/>
    <col min="13828" max="13828" width="9.83203125" style="178" customWidth="1"/>
    <col min="13829" max="13829" width="11.5" style="178" customWidth="1"/>
    <col min="13830" max="13830" width="16.1640625" style="178" customWidth="1"/>
    <col min="13831" max="13831" width="13.33203125" style="178" customWidth="1"/>
    <col min="13832" max="13832" width="13.1640625" style="178" customWidth="1"/>
    <col min="13833" max="13833" width="12.83203125" style="178" customWidth="1"/>
    <col min="13834" max="13834" width="12.1640625" style="178" customWidth="1"/>
    <col min="13835" max="13850" width="10.33203125" style="178" customWidth="1"/>
    <col min="13851" max="14080" width="9.33203125" style="178"/>
    <col min="14081" max="14081" width="4.83203125" style="178" customWidth="1"/>
    <col min="14082" max="14082" width="47.6640625" style="178" customWidth="1"/>
    <col min="14083" max="14083" width="6.1640625" style="178" customWidth="1"/>
    <col min="14084" max="14084" width="9.83203125" style="178" customWidth="1"/>
    <col min="14085" max="14085" width="11.5" style="178" customWidth="1"/>
    <col min="14086" max="14086" width="16.1640625" style="178" customWidth="1"/>
    <col min="14087" max="14087" width="13.33203125" style="178" customWidth="1"/>
    <col min="14088" max="14088" width="13.1640625" style="178" customWidth="1"/>
    <col min="14089" max="14089" width="12.83203125" style="178" customWidth="1"/>
    <col min="14090" max="14090" width="12.1640625" style="178" customWidth="1"/>
    <col min="14091" max="14106" width="10.33203125" style="178" customWidth="1"/>
    <col min="14107" max="14336" width="9.33203125" style="178"/>
    <col min="14337" max="14337" width="4.83203125" style="178" customWidth="1"/>
    <col min="14338" max="14338" width="47.6640625" style="178" customWidth="1"/>
    <col min="14339" max="14339" width="6.1640625" style="178" customWidth="1"/>
    <col min="14340" max="14340" width="9.83203125" style="178" customWidth="1"/>
    <col min="14341" max="14341" width="11.5" style="178" customWidth="1"/>
    <col min="14342" max="14342" width="16.1640625" style="178" customWidth="1"/>
    <col min="14343" max="14343" width="13.33203125" style="178" customWidth="1"/>
    <col min="14344" max="14344" width="13.1640625" style="178" customWidth="1"/>
    <col min="14345" max="14345" width="12.83203125" style="178" customWidth="1"/>
    <col min="14346" max="14346" width="12.1640625" style="178" customWidth="1"/>
    <col min="14347" max="14362" width="10.33203125" style="178" customWidth="1"/>
    <col min="14363" max="14592" width="9.33203125" style="178"/>
    <col min="14593" max="14593" width="4.83203125" style="178" customWidth="1"/>
    <col min="14594" max="14594" width="47.6640625" style="178" customWidth="1"/>
    <col min="14595" max="14595" width="6.1640625" style="178" customWidth="1"/>
    <col min="14596" max="14596" width="9.83203125" style="178" customWidth="1"/>
    <col min="14597" max="14597" width="11.5" style="178" customWidth="1"/>
    <col min="14598" max="14598" width="16.1640625" style="178" customWidth="1"/>
    <col min="14599" max="14599" width="13.33203125" style="178" customWidth="1"/>
    <col min="14600" max="14600" width="13.1640625" style="178" customWidth="1"/>
    <col min="14601" max="14601" width="12.83203125" style="178" customWidth="1"/>
    <col min="14602" max="14602" width="12.1640625" style="178" customWidth="1"/>
    <col min="14603" max="14618" width="10.33203125" style="178" customWidth="1"/>
    <col min="14619" max="14848" width="9.33203125" style="178"/>
    <col min="14849" max="14849" width="4.83203125" style="178" customWidth="1"/>
    <col min="14850" max="14850" width="47.6640625" style="178" customWidth="1"/>
    <col min="14851" max="14851" width="6.1640625" style="178" customWidth="1"/>
    <col min="14852" max="14852" width="9.83203125" style="178" customWidth="1"/>
    <col min="14853" max="14853" width="11.5" style="178" customWidth="1"/>
    <col min="14854" max="14854" width="16.1640625" style="178" customWidth="1"/>
    <col min="14855" max="14855" width="13.33203125" style="178" customWidth="1"/>
    <col min="14856" max="14856" width="13.1640625" style="178" customWidth="1"/>
    <col min="14857" max="14857" width="12.83203125" style="178" customWidth="1"/>
    <col min="14858" max="14858" width="12.1640625" style="178" customWidth="1"/>
    <col min="14859" max="14874" width="10.33203125" style="178" customWidth="1"/>
    <col min="14875" max="15104" width="9.33203125" style="178"/>
    <col min="15105" max="15105" width="4.83203125" style="178" customWidth="1"/>
    <col min="15106" max="15106" width="47.6640625" style="178" customWidth="1"/>
    <col min="15107" max="15107" width="6.1640625" style="178" customWidth="1"/>
    <col min="15108" max="15108" width="9.83203125" style="178" customWidth="1"/>
    <col min="15109" max="15109" width="11.5" style="178" customWidth="1"/>
    <col min="15110" max="15110" width="16.1640625" style="178" customWidth="1"/>
    <col min="15111" max="15111" width="13.33203125" style="178" customWidth="1"/>
    <col min="15112" max="15112" width="13.1640625" style="178" customWidth="1"/>
    <col min="15113" max="15113" width="12.83203125" style="178" customWidth="1"/>
    <col min="15114" max="15114" width="12.1640625" style="178" customWidth="1"/>
    <col min="15115" max="15130" width="10.33203125" style="178" customWidth="1"/>
    <col min="15131" max="15360" width="9.33203125" style="178"/>
    <col min="15361" max="15361" width="4.83203125" style="178" customWidth="1"/>
    <col min="15362" max="15362" width="47.6640625" style="178" customWidth="1"/>
    <col min="15363" max="15363" width="6.1640625" style="178" customWidth="1"/>
    <col min="15364" max="15364" width="9.83203125" style="178" customWidth="1"/>
    <col min="15365" max="15365" width="11.5" style="178" customWidth="1"/>
    <col min="15366" max="15366" width="16.1640625" style="178" customWidth="1"/>
    <col min="15367" max="15367" width="13.33203125" style="178" customWidth="1"/>
    <col min="15368" max="15368" width="13.1640625" style="178" customWidth="1"/>
    <col min="15369" max="15369" width="12.83203125" style="178" customWidth="1"/>
    <col min="15370" max="15370" width="12.1640625" style="178" customWidth="1"/>
    <col min="15371" max="15386" width="10.33203125" style="178" customWidth="1"/>
    <col min="15387" max="15616" width="9.33203125" style="178"/>
    <col min="15617" max="15617" width="4.83203125" style="178" customWidth="1"/>
    <col min="15618" max="15618" width="47.6640625" style="178" customWidth="1"/>
    <col min="15619" max="15619" width="6.1640625" style="178" customWidth="1"/>
    <col min="15620" max="15620" width="9.83203125" style="178" customWidth="1"/>
    <col min="15621" max="15621" width="11.5" style="178" customWidth="1"/>
    <col min="15622" max="15622" width="16.1640625" style="178" customWidth="1"/>
    <col min="15623" max="15623" width="13.33203125" style="178" customWidth="1"/>
    <col min="15624" max="15624" width="13.1640625" style="178" customWidth="1"/>
    <col min="15625" max="15625" width="12.83203125" style="178" customWidth="1"/>
    <col min="15626" max="15626" width="12.1640625" style="178" customWidth="1"/>
    <col min="15627" max="15642" width="10.33203125" style="178" customWidth="1"/>
    <col min="15643" max="15872" width="9.33203125" style="178"/>
    <col min="15873" max="15873" width="4.83203125" style="178" customWidth="1"/>
    <col min="15874" max="15874" width="47.6640625" style="178" customWidth="1"/>
    <col min="15875" max="15875" width="6.1640625" style="178" customWidth="1"/>
    <col min="15876" max="15876" width="9.83203125" style="178" customWidth="1"/>
    <col min="15877" max="15877" width="11.5" style="178" customWidth="1"/>
    <col min="15878" max="15878" width="16.1640625" style="178" customWidth="1"/>
    <col min="15879" max="15879" width="13.33203125" style="178" customWidth="1"/>
    <col min="15880" max="15880" width="13.1640625" style="178" customWidth="1"/>
    <col min="15881" max="15881" width="12.83203125" style="178" customWidth="1"/>
    <col min="15882" max="15882" width="12.1640625" style="178" customWidth="1"/>
    <col min="15883" max="15898" width="10.33203125" style="178" customWidth="1"/>
    <col min="15899" max="16128" width="9.33203125" style="178"/>
    <col min="16129" max="16129" width="4.83203125" style="178" customWidth="1"/>
    <col min="16130" max="16130" width="47.6640625" style="178" customWidth="1"/>
    <col min="16131" max="16131" width="6.1640625" style="178" customWidth="1"/>
    <col min="16132" max="16132" width="9.83203125" style="178" customWidth="1"/>
    <col min="16133" max="16133" width="11.5" style="178" customWidth="1"/>
    <col min="16134" max="16134" width="16.1640625" style="178" customWidth="1"/>
    <col min="16135" max="16135" width="13.33203125" style="178" customWidth="1"/>
    <col min="16136" max="16136" width="13.1640625" style="178" customWidth="1"/>
    <col min="16137" max="16137" width="12.83203125" style="178" customWidth="1"/>
    <col min="16138" max="16138" width="12.1640625" style="178" customWidth="1"/>
    <col min="16139" max="16154" width="10.33203125" style="178" customWidth="1"/>
    <col min="16155" max="16384" width="9.33203125" style="178"/>
  </cols>
  <sheetData>
    <row r="1" spans="1:10" ht="14.25" customHeight="1">
      <c r="B1" s="149"/>
      <c r="C1" s="149"/>
      <c r="D1" s="150"/>
      <c r="E1" s="149"/>
      <c r="F1" s="149"/>
    </row>
    <row r="2" spans="1:10" ht="14.25" customHeight="1">
      <c r="A2" s="240" t="s">
        <v>147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5">
      <c r="A3" s="151"/>
      <c r="B3" s="152" t="s">
        <v>148</v>
      </c>
      <c r="C3" s="241" t="str">
        <f>[1]KL!A4</f>
        <v>BISTRO FARSKÁ HUMNA - 1. ETAPA  A TECHNICKÁ INFRASTRUKTURA</v>
      </c>
      <c r="D3" s="241"/>
      <c r="E3" s="241"/>
      <c r="F3" s="241"/>
      <c r="G3" s="241"/>
      <c r="H3" s="241"/>
      <c r="I3" s="241"/>
      <c r="J3" s="241"/>
    </row>
    <row r="4" spans="1:10">
      <c r="A4" s="151"/>
      <c r="B4" s="152"/>
      <c r="C4" s="242"/>
      <c r="D4" s="242"/>
      <c r="E4" s="242"/>
      <c r="F4" s="242"/>
      <c r="G4" s="242"/>
      <c r="H4" s="242"/>
      <c r="I4" s="242"/>
      <c r="J4" s="242"/>
    </row>
    <row r="5" spans="1:10" ht="15.75">
      <c r="A5" s="153"/>
      <c r="B5" s="154" t="s">
        <v>149</v>
      </c>
      <c r="C5" s="243" t="s">
        <v>150</v>
      </c>
      <c r="D5" s="243"/>
      <c r="E5" s="243"/>
      <c r="F5" s="243"/>
      <c r="G5" s="243"/>
      <c r="H5" s="243"/>
      <c r="I5" s="243"/>
      <c r="J5" s="243"/>
    </row>
    <row r="6" spans="1:10" ht="15">
      <c r="A6" s="153"/>
      <c r="B6" s="154"/>
      <c r="C6" s="244" t="s">
        <v>151</v>
      </c>
      <c r="D6" s="244"/>
      <c r="E6" s="244"/>
      <c r="F6" s="244"/>
      <c r="G6" s="244"/>
      <c r="H6" s="244"/>
      <c r="I6" s="244"/>
      <c r="J6" s="244"/>
    </row>
    <row r="7" spans="1:10" ht="24">
      <c r="A7" s="155" t="s">
        <v>152</v>
      </c>
      <c r="B7" s="156" t="s">
        <v>153</v>
      </c>
      <c r="C7" s="156" t="s">
        <v>54</v>
      </c>
      <c r="D7" s="156" t="s">
        <v>154</v>
      </c>
      <c r="E7" s="157" t="s">
        <v>155</v>
      </c>
      <c r="F7" s="157" t="s">
        <v>156</v>
      </c>
      <c r="G7" s="158" t="s">
        <v>157</v>
      </c>
      <c r="H7" s="158" t="s">
        <v>158</v>
      </c>
      <c r="I7" s="158" t="s">
        <v>159</v>
      </c>
      <c r="J7" s="158" t="s">
        <v>160</v>
      </c>
    </row>
    <row r="8" spans="1:10" ht="15">
      <c r="A8" s="159"/>
      <c r="B8" s="236" t="s">
        <v>161</v>
      </c>
      <c r="C8" s="236"/>
      <c r="D8" s="236"/>
      <c r="E8" s="236"/>
      <c r="F8" s="236"/>
      <c r="G8" s="236"/>
      <c r="H8" s="236"/>
      <c r="I8" s="236"/>
      <c r="J8" s="236"/>
    </row>
    <row r="9" spans="1:10">
      <c r="A9" s="237"/>
      <c r="B9" s="237"/>
      <c r="C9" s="237"/>
      <c r="D9" s="237"/>
      <c r="E9" s="237"/>
      <c r="F9" s="237"/>
      <c r="G9" s="237"/>
      <c r="H9" s="237"/>
      <c r="I9" s="237"/>
      <c r="J9" s="237"/>
    </row>
    <row r="10" spans="1:10">
      <c r="A10" s="160">
        <v>1</v>
      </c>
      <c r="B10" s="161" t="s">
        <v>162</v>
      </c>
      <c r="C10" s="162" t="s">
        <v>163</v>
      </c>
      <c r="D10" s="163">
        <v>5.5</v>
      </c>
      <c r="E10" s="164">
        <v>0</v>
      </c>
      <c r="F10" s="165">
        <f>ROUNDUP(D10*E10,1)</f>
        <v>0</v>
      </c>
      <c r="G10" s="166">
        <v>2.72E-4</v>
      </c>
      <c r="H10" s="167">
        <f>D10*G10</f>
        <v>1.4959999999999999E-3</v>
      </c>
      <c r="I10" s="168"/>
      <c r="J10" s="168"/>
    </row>
    <row r="11" spans="1:10">
      <c r="A11" s="169">
        <v>2</v>
      </c>
      <c r="B11" s="161" t="s">
        <v>164</v>
      </c>
      <c r="C11" s="162" t="s">
        <v>163</v>
      </c>
      <c r="D11" s="163">
        <v>5.5</v>
      </c>
      <c r="E11" s="164">
        <v>0</v>
      </c>
      <c r="F11" s="165">
        <f>ROUNDUP(D11*E11,1)</f>
        <v>0</v>
      </c>
      <c r="G11" s="166"/>
      <c r="H11" s="167"/>
      <c r="I11" s="168"/>
      <c r="J11" s="168"/>
    </row>
    <row r="12" spans="1:10" ht="15.75">
      <c r="A12" s="170"/>
      <c r="B12" s="171" t="str">
        <f>CONCATENATE(B8," - ","CELKEM")</f>
        <v>POTRUBÍ - CELKEM</v>
      </c>
      <c r="C12" s="172"/>
      <c r="D12" s="172"/>
      <c r="E12" s="173"/>
      <c r="F12" s="157">
        <f>SUM(F10:F11)</f>
        <v>0</v>
      </c>
      <c r="G12" s="174"/>
      <c r="H12" s="175">
        <f>SUM(H10:H11)</f>
        <v>1.4959999999999999E-3</v>
      </c>
      <c r="I12" s="174"/>
      <c r="J12" s="176"/>
    </row>
    <row r="13" spans="1:10" ht="15">
      <c r="A13" s="159"/>
      <c r="B13" s="236" t="s">
        <v>165</v>
      </c>
      <c r="C13" s="236"/>
      <c r="D13" s="236"/>
      <c r="E13" s="236"/>
      <c r="F13" s="236"/>
      <c r="G13" s="236"/>
      <c r="H13" s="236"/>
      <c r="I13" s="236"/>
      <c r="J13" s="236"/>
    </row>
    <row r="14" spans="1:10" ht="22.5">
      <c r="A14" s="169">
        <v>3</v>
      </c>
      <c r="B14" s="161" t="s">
        <v>166</v>
      </c>
      <c r="C14" s="162" t="s">
        <v>163</v>
      </c>
      <c r="D14" s="163">
        <v>5.5</v>
      </c>
      <c r="E14" s="164">
        <v>0</v>
      </c>
      <c r="F14" s="165">
        <f>ROUNDUP(D14*E14,1)</f>
        <v>0</v>
      </c>
      <c r="G14" s="166"/>
      <c r="H14" s="167"/>
      <c r="I14" s="166"/>
      <c r="J14" s="177"/>
    </row>
    <row r="15" spans="1:10">
      <c r="A15" s="169">
        <v>4</v>
      </c>
      <c r="B15" s="161" t="s">
        <v>167</v>
      </c>
      <c r="C15" s="162" t="s">
        <v>163</v>
      </c>
      <c r="D15" s="163">
        <v>5.5</v>
      </c>
      <c r="E15" s="164">
        <v>0</v>
      </c>
      <c r="F15" s="165">
        <f>ROUNDUP(D15*E15,1)</f>
        <v>0</v>
      </c>
      <c r="G15" s="166"/>
      <c r="H15" s="167"/>
      <c r="I15" s="166"/>
      <c r="J15" s="177"/>
    </row>
    <row r="16" spans="1:10">
      <c r="A16" s="169">
        <v>5</v>
      </c>
      <c r="B16" s="161" t="s">
        <v>168</v>
      </c>
      <c r="C16" s="162" t="s">
        <v>169</v>
      </c>
      <c r="D16" s="163">
        <v>1</v>
      </c>
      <c r="E16" s="164">
        <v>0</v>
      </c>
      <c r="F16" s="165">
        <f>ROUNDUP(D16*E16,1)</f>
        <v>0</v>
      </c>
      <c r="G16" s="166"/>
      <c r="H16" s="167"/>
      <c r="I16" s="166"/>
      <c r="J16" s="177"/>
    </row>
    <row r="17" spans="1:10">
      <c r="A17" s="238" t="s">
        <v>321</v>
      </c>
      <c r="B17" s="238"/>
      <c r="C17" s="238"/>
      <c r="D17" s="238"/>
      <c r="E17" s="238"/>
      <c r="F17" s="238"/>
      <c r="G17" s="238"/>
      <c r="H17" s="238"/>
      <c r="I17" s="238"/>
      <c r="J17" s="238"/>
    </row>
    <row r="18" spans="1:10" ht="56.25">
      <c r="A18" s="169">
        <v>6</v>
      </c>
      <c r="B18" s="161" t="s">
        <v>322</v>
      </c>
      <c r="C18" s="162" t="s">
        <v>173</v>
      </c>
      <c r="D18" s="163">
        <v>1</v>
      </c>
      <c r="E18" s="164">
        <v>0</v>
      </c>
      <c r="F18" s="165">
        <f>E18*D18</f>
        <v>0</v>
      </c>
      <c r="G18" s="166">
        <v>2.6</v>
      </c>
      <c r="H18" s="167">
        <f>D18*G18</f>
        <v>2.6</v>
      </c>
      <c r="I18" s="207"/>
      <c r="J18" s="207"/>
    </row>
    <row r="19" spans="1:10">
      <c r="A19" s="169">
        <v>7</v>
      </c>
      <c r="B19" s="161" t="s">
        <v>323</v>
      </c>
      <c r="C19" s="162" t="s">
        <v>74</v>
      </c>
      <c r="D19" s="163">
        <v>1.1000000000000001</v>
      </c>
      <c r="E19" s="164">
        <v>0</v>
      </c>
      <c r="F19" s="165">
        <f t="shared" ref="F19:F20" si="0">E19*D19</f>
        <v>0</v>
      </c>
      <c r="G19" s="166">
        <v>2.6</v>
      </c>
      <c r="H19" s="167">
        <f>D19*G19</f>
        <v>2.8600000000000003</v>
      </c>
      <c r="I19" s="207"/>
      <c r="J19" s="207"/>
    </row>
    <row r="20" spans="1:10">
      <c r="A20" s="169">
        <v>8</v>
      </c>
      <c r="B20" s="161" t="s">
        <v>324</v>
      </c>
      <c r="C20" s="162" t="s">
        <v>173</v>
      </c>
      <c r="D20" s="163">
        <v>1</v>
      </c>
      <c r="E20" s="164">
        <v>0</v>
      </c>
      <c r="F20" s="165">
        <f t="shared" si="0"/>
        <v>0</v>
      </c>
      <c r="G20" s="166"/>
      <c r="H20" s="167"/>
      <c r="I20" s="207"/>
      <c r="J20" s="207"/>
    </row>
    <row r="21" spans="1:10">
      <c r="A21" s="169">
        <v>9</v>
      </c>
      <c r="B21" s="161" t="s">
        <v>170</v>
      </c>
      <c r="C21" s="162" t="s">
        <v>171</v>
      </c>
      <c r="D21" s="163">
        <v>1</v>
      </c>
      <c r="E21" s="164">
        <v>0</v>
      </c>
      <c r="F21" s="165">
        <f>ROUNDUP(D21*E21,1)</f>
        <v>0</v>
      </c>
      <c r="G21" s="166"/>
      <c r="H21" s="177"/>
      <c r="I21" s="166"/>
      <c r="J21" s="177"/>
    </row>
    <row r="22" spans="1:10">
      <c r="A22" s="169">
        <v>10</v>
      </c>
      <c r="B22" s="161" t="s">
        <v>172</v>
      </c>
      <c r="C22" s="162" t="s">
        <v>173</v>
      </c>
      <c r="D22" s="163">
        <v>1</v>
      </c>
      <c r="E22" s="164">
        <v>0</v>
      </c>
      <c r="F22" s="165">
        <f>ROUNDUP(D22*E22,1)</f>
        <v>0</v>
      </c>
      <c r="G22" s="166"/>
      <c r="H22" s="167"/>
      <c r="I22" s="166"/>
      <c r="J22" s="177"/>
    </row>
    <row r="23" spans="1:10">
      <c r="A23" s="238" t="s">
        <v>174</v>
      </c>
      <c r="B23" s="238"/>
      <c r="C23" s="238"/>
      <c r="D23" s="238"/>
      <c r="E23" s="238"/>
      <c r="F23" s="238"/>
      <c r="G23" s="238"/>
      <c r="H23" s="238"/>
      <c r="I23" s="238"/>
      <c r="J23" s="238"/>
    </row>
    <row r="24" spans="1:10" ht="22.5">
      <c r="A24" s="169">
        <v>11</v>
      </c>
      <c r="B24" s="161" t="s">
        <v>175</v>
      </c>
      <c r="C24" s="162" t="s">
        <v>173</v>
      </c>
      <c r="D24" s="163">
        <v>1</v>
      </c>
      <c r="E24" s="164">
        <v>0</v>
      </c>
      <c r="F24" s="165">
        <f>ROUNDUP(D24*E24,1)</f>
        <v>0</v>
      </c>
      <c r="G24" s="166"/>
      <c r="H24" s="167"/>
      <c r="I24" s="166"/>
      <c r="J24" s="177"/>
    </row>
    <row r="25" spans="1:10" ht="15.75">
      <c r="A25" s="170"/>
      <c r="B25" s="171" t="str">
        <f>CONCATENATE(B13," - ","CELKEM")</f>
        <v>VYBAVENÍ - CELKEM</v>
      </c>
      <c r="C25" s="172"/>
      <c r="D25" s="172"/>
      <c r="E25" s="173"/>
      <c r="F25" s="157">
        <f>SUM(F14:F24)</f>
        <v>0</v>
      </c>
      <c r="G25" s="174"/>
      <c r="H25" s="175">
        <f>SUM(H14:H24)</f>
        <v>5.4600000000000009</v>
      </c>
      <c r="I25" s="174"/>
      <c r="J25" s="176"/>
    </row>
    <row r="26" spans="1:10" ht="15">
      <c r="A26" s="159"/>
      <c r="B26" s="236" t="s">
        <v>176</v>
      </c>
      <c r="C26" s="236"/>
      <c r="D26" s="236"/>
      <c r="E26" s="236"/>
      <c r="F26" s="236"/>
      <c r="G26" s="236"/>
      <c r="H26" s="236"/>
      <c r="I26" s="236"/>
      <c r="J26" s="236"/>
    </row>
    <row r="27" spans="1:10">
      <c r="A27" s="239" t="s">
        <v>177</v>
      </c>
      <c r="B27" s="239"/>
      <c r="C27" s="239"/>
      <c r="D27" s="239"/>
      <c r="E27" s="239"/>
      <c r="F27" s="239"/>
      <c r="G27" s="239"/>
      <c r="H27" s="239"/>
      <c r="I27" s="239"/>
      <c r="J27" s="239"/>
    </row>
    <row r="28" spans="1:10">
      <c r="A28" s="169">
        <v>12</v>
      </c>
      <c r="B28" s="161" t="s">
        <v>178</v>
      </c>
      <c r="C28" s="162" t="s">
        <v>74</v>
      </c>
      <c r="D28" s="163">
        <v>6.27</v>
      </c>
      <c r="E28" s="164">
        <v>0</v>
      </c>
      <c r="F28" s="165">
        <f t="shared" ref="F28:F38" si="1">D28*E28</f>
        <v>0</v>
      </c>
      <c r="G28" s="166"/>
      <c r="H28" s="167"/>
      <c r="I28" s="166"/>
      <c r="J28" s="177"/>
    </row>
    <row r="29" spans="1:10">
      <c r="A29" s="169">
        <v>13</v>
      </c>
      <c r="B29" s="161" t="s">
        <v>179</v>
      </c>
      <c r="C29" s="162" t="s">
        <v>74</v>
      </c>
      <c r="D29" s="163">
        <v>6.27</v>
      </c>
      <c r="E29" s="164">
        <v>0</v>
      </c>
      <c r="F29" s="165">
        <f t="shared" si="1"/>
        <v>0</v>
      </c>
      <c r="G29" s="166"/>
      <c r="H29" s="167"/>
      <c r="I29" s="166"/>
      <c r="J29" s="177"/>
    </row>
    <row r="30" spans="1:10">
      <c r="A30" s="169">
        <v>14</v>
      </c>
      <c r="B30" s="161" t="s">
        <v>180</v>
      </c>
      <c r="C30" s="162" t="s">
        <v>70</v>
      </c>
      <c r="D30" s="163">
        <v>43.56</v>
      </c>
      <c r="E30" s="164">
        <v>0</v>
      </c>
      <c r="F30" s="165">
        <f t="shared" si="1"/>
        <v>0</v>
      </c>
      <c r="G30" s="166">
        <v>8.4999999999999995E-4</v>
      </c>
      <c r="H30" s="167">
        <f>D30*G30</f>
        <v>3.7025999999999996E-2</v>
      </c>
      <c r="I30" s="166"/>
      <c r="J30" s="177"/>
    </row>
    <row r="31" spans="1:10">
      <c r="A31" s="169">
        <v>15</v>
      </c>
      <c r="B31" s="161" t="s">
        <v>181</v>
      </c>
      <c r="C31" s="162" t="s">
        <v>70</v>
      </c>
      <c r="D31" s="163">
        <v>43.56</v>
      </c>
      <c r="E31" s="164">
        <v>0</v>
      </c>
      <c r="F31" s="165">
        <f t="shared" si="1"/>
        <v>0</v>
      </c>
      <c r="G31" s="166"/>
      <c r="H31" s="167"/>
      <c r="I31" s="166"/>
      <c r="J31" s="177"/>
    </row>
    <row r="32" spans="1:10">
      <c r="A32" s="169">
        <v>16</v>
      </c>
      <c r="B32" s="161" t="s">
        <v>182</v>
      </c>
      <c r="C32" s="162" t="s">
        <v>74</v>
      </c>
      <c r="D32" s="163">
        <v>6.27</v>
      </c>
      <c r="E32" s="164">
        <v>0</v>
      </c>
      <c r="F32" s="165">
        <f t="shared" si="1"/>
        <v>0</v>
      </c>
      <c r="G32" s="166"/>
      <c r="H32" s="167"/>
      <c r="I32" s="166"/>
      <c r="J32" s="177"/>
    </row>
    <row r="33" spans="1:10">
      <c r="A33" s="169">
        <v>17</v>
      </c>
      <c r="B33" s="161" t="s">
        <v>183</v>
      </c>
      <c r="C33" s="162" t="s">
        <v>74</v>
      </c>
      <c r="D33" s="163">
        <v>4.7476467249125101</v>
      </c>
      <c r="E33" s="164">
        <v>0</v>
      </c>
      <c r="F33" s="165">
        <f t="shared" si="1"/>
        <v>0</v>
      </c>
      <c r="G33" s="166"/>
      <c r="H33" s="167"/>
      <c r="I33" s="166"/>
      <c r="J33" s="177"/>
    </row>
    <row r="34" spans="1:10" ht="22.5">
      <c r="A34" s="169">
        <v>18</v>
      </c>
      <c r="B34" s="161" t="s">
        <v>184</v>
      </c>
      <c r="C34" s="162" t="s">
        <v>74</v>
      </c>
      <c r="D34" s="163">
        <v>1.1923532750874899</v>
      </c>
      <c r="E34" s="164">
        <v>0</v>
      </c>
      <c r="F34" s="165">
        <f t="shared" si="1"/>
        <v>0</v>
      </c>
      <c r="G34" s="166">
        <v>1.7</v>
      </c>
      <c r="H34" s="167">
        <f>D34*G34</f>
        <v>2.0270005676487326</v>
      </c>
      <c r="I34" s="166"/>
      <c r="J34" s="177"/>
    </row>
    <row r="35" spans="1:10" ht="22.5">
      <c r="A35" s="169">
        <v>19</v>
      </c>
      <c r="B35" s="161" t="s">
        <v>185</v>
      </c>
      <c r="C35" s="162" t="s">
        <v>74</v>
      </c>
      <c r="D35" s="163">
        <v>0.33</v>
      </c>
      <c r="E35" s="164">
        <v>0</v>
      </c>
      <c r="F35" s="165">
        <f t="shared" si="1"/>
        <v>0</v>
      </c>
      <c r="G35" s="166">
        <v>1.7</v>
      </c>
      <c r="H35" s="167">
        <f>D35*G35</f>
        <v>0.56100000000000005</v>
      </c>
      <c r="I35" s="166"/>
      <c r="J35" s="177"/>
    </row>
    <row r="36" spans="1:10">
      <c r="A36" s="169">
        <v>20</v>
      </c>
      <c r="B36" s="161" t="s">
        <v>186</v>
      </c>
      <c r="C36" s="162" t="s">
        <v>74</v>
      </c>
      <c r="D36" s="163">
        <v>1.52235327508749</v>
      </c>
      <c r="E36" s="164">
        <v>0</v>
      </c>
      <c r="F36" s="165">
        <f t="shared" si="1"/>
        <v>0</v>
      </c>
      <c r="G36" s="166"/>
      <c r="H36" s="167"/>
      <c r="I36" s="166"/>
      <c r="J36" s="177"/>
    </row>
    <row r="37" spans="1:10">
      <c r="A37" s="169">
        <v>21</v>
      </c>
      <c r="B37" s="161" t="s">
        <v>187</v>
      </c>
      <c r="C37" s="162" t="s">
        <v>74</v>
      </c>
      <c r="D37" s="163">
        <v>1.52235327508749</v>
      </c>
      <c r="E37" s="164">
        <v>0</v>
      </c>
      <c r="F37" s="165">
        <f t="shared" si="1"/>
        <v>0</v>
      </c>
      <c r="G37" s="166"/>
      <c r="H37" s="167"/>
      <c r="I37" s="166"/>
      <c r="J37" s="177"/>
    </row>
    <row r="38" spans="1:10">
      <c r="A38" s="169">
        <v>22</v>
      </c>
      <c r="B38" s="161" t="s">
        <v>188</v>
      </c>
      <c r="C38" s="162" t="s">
        <v>74</v>
      </c>
      <c r="D38" s="163">
        <v>1.52235327508749</v>
      </c>
      <c r="E38" s="164">
        <v>0</v>
      </c>
      <c r="F38" s="165">
        <f t="shared" si="1"/>
        <v>0</v>
      </c>
      <c r="G38" s="166"/>
      <c r="H38" s="167"/>
      <c r="I38" s="166"/>
      <c r="J38" s="177"/>
    </row>
    <row r="39" spans="1:10" ht="15.75">
      <c r="A39" s="170"/>
      <c r="B39" s="171" t="str">
        <f>CONCATENATE(B26," - ","CELKEM")</f>
        <v>ZEMNÍ PRÁCE - CELKEM</v>
      </c>
      <c r="C39" s="172"/>
      <c r="D39" s="172"/>
      <c r="E39" s="173"/>
      <c r="F39" s="157">
        <f>SUM(F28:F38)</f>
        <v>0</v>
      </c>
      <c r="G39" s="174"/>
      <c r="H39" s="175">
        <f>SUM(H28:H38)</f>
        <v>2.6250265676487325</v>
      </c>
      <c r="I39" s="174"/>
      <c r="J39" s="176"/>
    </row>
    <row r="40" spans="1:10" ht="15">
      <c r="A40" s="159"/>
      <c r="B40" s="236" t="s">
        <v>189</v>
      </c>
      <c r="C40" s="236"/>
      <c r="D40" s="236"/>
      <c r="E40" s="236"/>
      <c r="F40" s="236"/>
      <c r="G40" s="236"/>
      <c r="H40" s="236"/>
      <c r="I40" s="236"/>
      <c r="J40" s="236"/>
    </row>
    <row r="41" spans="1:10">
      <c r="A41" s="169">
        <v>23</v>
      </c>
      <c r="B41" s="161" t="s">
        <v>190</v>
      </c>
      <c r="C41" s="162" t="s">
        <v>163</v>
      </c>
      <c r="D41" s="163">
        <v>5.5</v>
      </c>
      <c r="E41" s="164">
        <v>0</v>
      </c>
      <c r="F41" s="165">
        <f>D41*E41</f>
        <v>0</v>
      </c>
      <c r="G41" s="166"/>
      <c r="H41" s="167"/>
      <c r="I41" s="166"/>
      <c r="J41" s="177"/>
    </row>
    <row r="42" spans="1:10">
      <c r="A42" s="169">
        <v>24</v>
      </c>
      <c r="B42" s="161" t="s">
        <v>191</v>
      </c>
      <c r="C42" s="162" t="s">
        <v>163</v>
      </c>
      <c r="D42" s="163">
        <v>5.5</v>
      </c>
      <c r="E42" s="164">
        <v>0</v>
      </c>
      <c r="F42" s="165">
        <f>ROUNDUP(D42*E42,1)</f>
        <v>0</v>
      </c>
      <c r="G42" s="166"/>
      <c r="H42" s="167"/>
      <c r="I42" s="166"/>
      <c r="J42" s="177"/>
    </row>
    <row r="43" spans="1:10">
      <c r="A43" s="169">
        <v>25</v>
      </c>
      <c r="B43" s="161" t="s">
        <v>192</v>
      </c>
      <c r="C43" s="162" t="s">
        <v>77</v>
      </c>
      <c r="D43" s="163">
        <v>2.6265225676487298</v>
      </c>
      <c r="E43" s="164">
        <v>0</v>
      </c>
      <c r="F43" s="165">
        <f>D43*E43</f>
        <v>0</v>
      </c>
      <c r="G43" s="166"/>
      <c r="H43" s="167"/>
      <c r="I43" s="166"/>
      <c r="J43" s="177"/>
    </row>
    <row r="44" spans="1:10" ht="15.75">
      <c r="A44" s="170"/>
      <c r="B44" s="171" t="str">
        <f>CONCATENATE(B40," - ","CELKEM")</f>
        <v>SOUVISEJÍCÍ - CELKEM</v>
      </c>
      <c r="C44" s="172"/>
      <c r="D44" s="172"/>
      <c r="E44" s="173"/>
      <c r="F44" s="157">
        <f>SUM(F41:F43)</f>
        <v>0</v>
      </c>
      <c r="G44" s="174"/>
      <c r="H44" s="175"/>
      <c r="I44" s="174"/>
      <c r="J44" s="176"/>
    </row>
    <row r="45" spans="1:10">
      <c r="A45" s="237"/>
      <c r="B45" s="237"/>
      <c r="C45" s="237"/>
      <c r="D45" s="237"/>
      <c r="E45" s="237"/>
      <c r="F45" s="237"/>
      <c r="G45" s="237"/>
      <c r="H45" s="237"/>
      <c r="I45" s="237"/>
      <c r="J45" s="237"/>
    </row>
    <row r="46" spans="1:10" ht="15.75">
      <c r="A46" s="170"/>
      <c r="B46" s="171" t="s">
        <v>193</v>
      </c>
      <c r="C46" s="172"/>
      <c r="D46" s="172"/>
      <c r="E46" s="173"/>
      <c r="F46" s="157">
        <f>F12+F25+F39+F44</f>
        <v>0</v>
      </c>
      <c r="G46" s="174"/>
      <c r="H46" s="175">
        <f>H39+H25+H12</f>
        <v>8.086522567648732</v>
      </c>
      <c r="I46" s="174"/>
      <c r="J46" s="176"/>
    </row>
    <row r="47" spans="1:10">
      <c r="A47" s="178"/>
      <c r="B47" s="178"/>
      <c r="C47" s="178"/>
      <c r="D47" s="178"/>
      <c r="E47" s="178"/>
      <c r="F47" s="178"/>
      <c r="G47" s="178"/>
      <c r="H47" s="178"/>
      <c r="I47" s="178"/>
      <c r="J47" s="178"/>
    </row>
  </sheetData>
  <mergeCells count="14">
    <mergeCell ref="B8:J8"/>
    <mergeCell ref="A2:J2"/>
    <mergeCell ref="C3:J3"/>
    <mergeCell ref="C4:J4"/>
    <mergeCell ref="C5:J5"/>
    <mergeCell ref="C6:J6"/>
    <mergeCell ref="B40:J40"/>
    <mergeCell ref="A45:J45"/>
    <mergeCell ref="A9:J9"/>
    <mergeCell ref="B13:J13"/>
    <mergeCell ref="A17:J17"/>
    <mergeCell ref="A23:J23"/>
    <mergeCell ref="B26:J26"/>
    <mergeCell ref="A27:J27"/>
  </mergeCells>
  <conditionalFormatting sqref="D10:D11 D14:D16 D24 D28:D38 D41:D43">
    <cfRule type="cellIs" dxfId="3" priority="4" stopIfTrue="1" operator="equal">
      <formula>0</formula>
    </cfRule>
  </conditionalFormatting>
  <conditionalFormatting sqref="D21:D22">
    <cfRule type="cellIs" dxfId="2" priority="3" stopIfTrue="1" operator="equal">
      <formula>0</formula>
    </cfRule>
  </conditionalFormatting>
  <conditionalFormatting sqref="D18:D20">
    <cfRule type="cellIs" dxfId="0" priority="1" stopIfTrue="1" operator="equal">
      <formula>0</formula>
    </cfRule>
  </conditionalFormatting>
  <pageMargins left="0.78740157480314954" right="0.39370078740157477" top="1.180314960629921" bottom="0.59015748031496063" header="0.98385826771653528" footer="0.39370078740157477"/>
  <pageSetup paperSize="9" fitToWidth="0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050E-597A-44F4-A981-67E76BB5114E}">
  <dimension ref="A1:V96"/>
  <sheetViews>
    <sheetView showGridLines="0" zoomScaleNormal="100" workbookViewId="0">
      <pane ySplit="20" topLeftCell="A21" activePane="bottomLeft" state="frozen"/>
      <selection pane="bottomLeft" activeCell="B1" sqref="A1:V97"/>
    </sheetView>
  </sheetViews>
  <sheetFormatPr defaultRowHeight="15"/>
  <cols>
    <col min="1" max="1" width="0.6640625" style="183" customWidth="1"/>
    <col min="2" max="2" width="1.83203125" style="183" customWidth="1"/>
    <col min="3" max="3" width="6" style="183" customWidth="1"/>
    <col min="4" max="4" width="2" style="183" customWidth="1"/>
    <col min="5" max="5" width="6.1640625" style="183" customWidth="1"/>
    <col min="6" max="6" width="7.83203125" style="183" customWidth="1"/>
    <col min="7" max="7" width="6" style="183" customWidth="1"/>
    <col min="8" max="8" width="3.1640625" style="183" customWidth="1"/>
    <col min="9" max="9" width="11" style="183" customWidth="1"/>
    <col min="10" max="10" width="30.1640625" style="183" customWidth="1"/>
    <col min="11" max="11" width="0.83203125" style="183" customWidth="1"/>
    <col min="12" max="12" width="12.1640625" style="183" customWidth="1"/>
    <col min="13" max="13" width="10.1640625" style="183" customWidth="1"/>
    <col min="14" max="14" width="7.1640625" style="183" customWidth="1"/>
    <col min="15" max="15" width="7.6640625" style="183" customWidth="1"/>
    <col min="16" max="16" width="0.33203125" style="183" customWidth="1"/>
    <col min="17" max="17" width="11.33203125" style="183" customWidth="1"/>
    <col min="18" max="18" width="7.83203125" style="183" customWidth="1"/>
    <col min="19" max="19" width="3.5" style="183" customWidth="1"/>
    <col min="20" max="20" width="2.5" style="183" customWidth="1"/>
    <col min="21" max="21" width="10" style="183" customWidth="1"/>
    <col min="22" max="22" width="0.6640625" style="183" customWidth="1"/>
    <col min="23" max="16384" width="9.33203125" style="183"/>
  </cols>
  <sheetData>
    <row r="1" spans="1:22" ht="20.25">
      <c r="J1" s="184" t="s">
        <v>194</v>
      </c>
    </row>
    <row r="2" spans="1:22">
      <c r="I2" s="312" t="s">
        <v>195</v>
      </c>
      <c r="J2" s="268"/>
      <c r="K2" s="268"/>
      <c r="L2" s="268"/>
      <c r="M2" s="268"/>
    </row>
    <row r="3" spans="1:22">
      <c r="F3" s="312" t="s">
        <v>196</v>
      </c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</row>
    <row r="4" spans="1:22" ht="2.85" customHeight="1"/>
    <row r="5" spans="1:22" ht="1.35" customHeight="1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</row>
    <row r="6" spans="1:22" ht="1.35" customHeight="1">
      <c r="A6" s="186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</row>
    <row r="7" spans="1:22" ht="1.35" customHeight="1">
      <c r="A7" s="186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</row>
    <row r="8" spans="1:22" ht="1.35" customHeight="1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</row>
    <row r="9" spans="1:22" ht="1.35" customHeight="1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</row>
    <row r="10" spans="1:22" ht="1.35" customHeight="1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</row>
    <row r="11" spans="1:22" ht="1.35" customHeight="1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</row>
    <row r="12" spans="1:22" ht="1.35" customHeight="1">
      <c r="A12" s="186"/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</row>
    <row r="13" spans="1:22" ht="1.35" customHeight="1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</row>
    <row r="14" spans="1:22" ht="1.35" customHeight="1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</row>
    <row r="15" spans="1:22" ht="1.35" customHeight="1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</row>
    <row r="16" spans="1:22" ht="1.35" customHeight="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</row>
    <row r="17" spans="1:22" ht="1.35" customHeight="1">
      <c r="A17" s="186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</row>
    <row r="18" spans="1:22" ht="1.35" customHeight="1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</row>
    <row r="19" spans="1:22" ht="11.25" customHeight="1">
      <c r="A19" s="313" t="s">
        <v>197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</row>
    <row r="20" spans="1:22" ht="15" customHeight="1"/>
    <row r="21" spans="1:22" ht="33" customHeight="1">
      <c r="B21" s="314" t="s">
        <v>198</v>
      </c>
      <c r="C21" s="315"/>
      <c r="D21" s="315"/>
      <c r="E21" s="315"/>
      <c r="F21" s="316" t="s">
        <v>199</v>
      </c>
      <c r="G21" s="316"/>
      <c r="H21" s="316"/>
      <c r="I21" s="316"/>
      <c r="J21" s="316"/>
      <c r="K21" s="316"/>
      <c r="L21" s="316"/>
      <c r="M21" s="316"/>
      <c r="N21" s="317" t="s">
        <v>200</v>
      </c>
      <c r="O21" s="317"/>
      <c r="P21" s="185"/>
      <c r="Q21" s="317" t="s">
        <v>201</v>
      </c>
      <c r="R21" s="317"/>
      <c r="S21" s="317"/>
      <c r="T21" s="317" t="s">
        <v>201</v>
      </c>
      <c r="U21" s="317"/>
    </row>
    <row r="22" spans="1:22" ht="15" customHeight="1">
      <c r="B22" s="289" t="s">
        <v>202</v>
      </c>
      <c r="C22" s="289"/>
      <c r="D22" s="289"/>
      <c r="E22" s="289"/>
      <c r="F22" s="311" t="s">
        <v>203</v>
      </c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06"/>
      <c r="U22" s="306"/>
    </row>
    <row r="23" spans="1:22" ht="15" customHeight="1">
      <c r="B23" s="245" t="s">
        <v>204</v>
      </c>
      <c r="C23" s="245"/>
      <c r="D23" s="245"/>
      <c r="E23" s="245"/>
      <c r="F23" s="269" t="s">
        <v>205</v>
      </c>
      <c r="G23" s="249"/>
      <c r="H23" s="249"/>
      <c r="I23" s="249"/>
      <c r="J23" s="249"/>
      <c r="K23" s="249"/>
      <c r="L23" s="249"/>
      <c r="M23" s="250"/>
      <c r="N23" s="303">
        <f>Q46</f>
        <v>0</v>
      </c>
      <c r="O23" s="295"/>
      <c r="P23" s="187"/>
      <c r="Q23" s="305">
        <f>N23/100*21</f>
        <v>0</v>
      </c>
      <c r="R23" s="305"/>
      <c r="S23" s="304"/>
      <c r="T23" s="299">
        <f>N23+Q23</f>
        <v>0</v>
      </c>
      <c r="U23" s="299"/>
    </row>
    <row r="24" spans="1:22" ht="15" customHeight="1">
      <c r="B24" s="245" t="s">
        <v>206</v>
      </c>
      <c r="C24" s="245"/>
      <c r="D24" s="245"/>
      <c r="E24" s="245"/>
      <c r="F24" s="269" t="s">
        <v>207</v>
      </c>
      <c r="G24" s="249"/>
      <c r="H24" s="249"/>
      <c r="I24" s="249"/>
      <c r="J24" s="249"/>
      <c r="K24" s="249"/>
      <c r="L24" s="249"/>
      <c r="M24" s="250"/>
      <c r="N24" s="303">
        <f>Q71</f>
        <v>0</v>
      </c>
      <c r="O24" s="295"/>
      <c r="P24" s="303">
        <f>N24/100*21</f>
        <v>0</v>
      </c>
      <c r="Q24" s="305"/>
      <c r="R24" s="305"/>
      <c r="S24" s="304"/>
      <c r="T24" s="299">
        <f t="shared" ref="T24:T26" si="0">N24+Q24</f>
        <v>0</v>
      </c>
      <c r="U24" s="299"/>
    </row>
    <row r="25" spans="1:22" ht="15" customHeight="1">
      <c r="B25" s="245" t="s">
        <v>208</v>
      </c>
      <c r="C25" s="245"/>
      <c r="D25" s="245"/>
      <c r="E25" s="245"/>
      <c r="F25" s="269" t="s">
        <v>209</v>
      </c>
      <c r="G25" s="249"/>
      <c r="H25" s="249"/>
      <c r="I25" s="249"/>
      <c r="J25" s="249"/>
      <c r="K25" s="249"/>
      <c r="L25" s="249"/>
      <c r="M25" s="250"/>
      <c r="N25" s="307">
        <f>P86</f>
        <v>0</v>
      </c>
      <c r="O25" s="295"/>
      <c r="P25" s="303">
        <f>N25/100*21</f>
        <v>0</v>
      </c>
      <c r="Q25" s="305"/>
      <c r="R25" s="305"/>
      <c r="S25" s="304"/>
      <c r="T25" s="299">
        <f t="shared" si="0"/>
        <v>0</v>
      </c>
      <c r="U25" s="299"/>
    </row>
    <row r="26" spans="1:22" ht="15" customHeight="1">
      <c r="B26" s="289" t="s">
        <v>0</v>
      </c>
      <c r="C26" s="289"/>
      <c r="D26" s="289"/>
      <c r="E26" s="289"/>
      <c r="F26" s="290" t="s">
        <v>210</v>
      </c>
      <c r="G26" s="291"/>
      <c r="H26" s="291"/>
      <c r="I26" s="291"/>
      <c r="J26" s="291"/>
      <c r="K26" s="291"/>
      <c r="L26" s="291"/>
      <c r="M26" s="292"/>
      <c r="N26" s="282">
        <f>SUM(N23:O25)</f>
        <v>0</v>
      </c>
      <c r="O26" s="283"/>
      <c r="P26" s="282">
        <f>N26/100*21</f>
        <v>0</v>
      </c>
      <c r="Q26" s="308"/>
      <c r="R26" s="308"/>
      <c r="S26" s="309"/>
      <c r="T26" s="310">
        <f t="shared" si="0"/>
        <v>0</v>
      </c>
      <c r="U26" s="310"/>
    </row>
    <row r="27" spans="1:22" ht="15" customHeight="1">
      <c r="B27" s="245" t="s">
        <v>0</v>
      </c>
      <c r="C27" s="245"/>
      <c r="D27" s="245"/>
      <c r="E27" s="245"/>
      <c r="F27" s="269" t="s">
        <v>0</v>
      </c>
      <c r="G27" s="249"/>
      <c r="H27" s="249"/>
      <c r="I27" s="249"/>
      <c r="J27" s="249"/>
      <c r="K27" s="249"/>
      <c r="L27" s="249"/>
      <c r="M27" s="250"/>
      <c r="N27" s="294"/>
      <c r="O27" s="295"/>
      <c r="P27" s="296"/>
      <c r="Q27" s="297"/>
      <c r="R27" s="297"/>
      <c r="S27" s="298"/>
      <c r="T27" s="306"/>
      <c r="U27" s="306"/>
    </row>
    <row r="28" spans="1:22" ht="15" customHeight="1">
      <c r="B28" s="289" t="s">
        <v>211</v>
      </c>
      <c r="C28" s="289"/>
      <c r="D28" s="289"/>
      <c r="E28" s="289"/>
      <c r="F28" s="290" t="s">
        <v>212</v>
      </c>
      <c r="G28" s="291"/>
      <c r="H28" s="291"/>
      <c r="I28" s="291"/>
      <c r="J28" s="291"/>
      <c r="K28" s="291"/>
      <c r="L28" s="291"/>
      <c r="M28" s="292"/>
      <c r="N28" s="294"/>
      <c r="O28" s="295"/>
      <c r="P28" s="300"/>
      <c r="Q28" s="301"/>
      <c r="R28" s="301"/>
      <c r="S28" s="302"/>
      <c r="T28" s="306"/>
      <c r="U28" s="306"/>
    </row>
    <row r="29" spans="1:22" ht="15" customHeight="1">
      <c r="B29" s="245" t="s">
        <v>213</v>
      </c>
      <c r="C29" s="245"/>
      <c r="D29" s="245"/>
      <c r="E29" s="245"/>
      <c r="F29" s="269" t="s">
        <v>214</v>
      </c>
      <c r="G29" s="249"/>
      <c r="H29" s="249"/>
      <c r="I29" s="249"/>
      <c r="J29" s="249"/>
      <c r="K29" s="249"/>
      <c r="L29" s="249"/>
      <c r="M29" s="250"/>
      <c r="N29" s="307">
        <f>P96</f>
        <v>0</v>
      </c>
      <c r="O29" s="295"/>
      <c r="P29" s="303">
        <f>N29/100*21</f>
        <v>0</v>
      </c>
      <c r="Q29" s="305"/>
      <c r="R29" s="305"/>
      <c r="S29" s="304"/>
      <c r="T29" s="299">
        <f>N29+P29</f>
        <v>0</v>
      </c>
      <c r="U29" s="299"/>
    </row>
    <row r="30" spans="1:22" ht="15" customHeight="1">
      <c r="B30" s="289" t="s">
        <v>0</v>
      </c>
      <c r="C30" s="289"/>
      <c r="D30" s="289"/>
      <c r="E30" s="289"/>
      <c r="F30" s="290" t="s">
        <v>215</v>
      </c>
      <c r="G30" s="291"/>
      <c r="H30" s="291"/>
      <c r="I30" s="291"/>
      <c r="J30" s="291"/>
      <c r="K30" s="291"/>
      <c r="L30" s="291"/>
      <c r="M30" s="292"/>
      <c r="N30" s="293">
        <f>SUM(N29)</f>
        <v>0</v>
      </c>
      <c r="O30" s="283"/>
      <c r="P30" s="284">
        <f>SUM(P29)</f>
        <v>0</v>
      </c>
      <c r="Q30" s="285"/>
      <c r="R30" s="285"/>
      <c r="S30" s="286"/>
      <c r="T30" s="287">
        <f t="shared" ref="T30:T36" si="1">N30+P30</f>
        <v>0</v>
      </c>
      <c r="U30" s="288"/>
    </row>
    <row r="31" spans="1:22" ht="15" customHeight="1">
      <c r="B31" s="245" t="s">
        <v>0</v>
      </c>
      <c r="C31" s="245"/>
      <c r="D31" s="245"/>
      <c r="E31" s="245"/>
      <c r="F31" s="269" t="s">
        <v>0</v>
      </c>
      <c r="G31" s="249"/>
      <c r="H31" s="249"/>
      <c r="I31" s="249"/>
      <c r="J31" s="249"/>
      <c r="K31" s="249"/>
      <c r="L31" s="249"/>
      <c r="M31" s="250"/>
      <c r="N31" s="294"/>
      <c r="O31" s="295"/>
      <c r="P31" s="296"/>
      <c r="Q31" s="297"/>
      <c r="R31" s="297"/>
      <c r="S31" s="298"/>
      <c r="T31" s="299"/>
      <c r="U31" s="299"/>
    </row>
    <row r="32" spans="1:22" ht="15" customHeight="1">
      <c r="B32" s="289" t="s">
        <v>216</v>
      </c>
      <c r="C32" s="289"/>
      <c r="D32" s="289"/>
      <c r="E32" s="289"/>
      <c r="F32" s="290" t="s">
        <v>217</v>
      </c>
      <c r="G32" s="291"/>
      <c r="H32" s="291"/>
      <c r="I32" s="291"/>
      <c r="J32" s="291"/>
      <c r="K32" s="291"/>
      <c r="L32" s="291"/>
      <c r="M32" s="292"/>
      <c r="N32" s="294"/>
      <c r="O32" s="295"/>
      <c r="P32" s="300"/>
      <c r="Q32" s="301"/>
      <c r="R32" s="301"/>
      <c r="S32" s="302"/>
      <c r="T32" s="299"/>
      <c r="U32" s="299"/>
    </row>
    <row r="33" spans="2:21" ht="15" customHeight="1">
      <c r="B33" s="245" t="s">
        <v>218</v>
      </c>
      <c r="C33" s="245"/>
      <c r="D33" s="245"/>
      <c r="E33" s="245"/>
      <c r="F33" s="269" t="s">
        <v>219</v>
      </c>
      <c r="G33" s="249"/>
      <c r="H33" s="249"/>
      <c r="I33" s="249"/>
      <c r="J33" s="249"/>
      <c r="K33" s="249"/>
      <c r="L33" s="249"/>
      <c r="M33" s="250"/>
      <c r="N33" s="303">
        <f>N25/100*2.5</f>
        <v>0</v>
      </c>
      <c r="O33" s="304"/>
      <c r="P33" s="303">
        <f>N33/100*21</f>
        <v>0</v>
      </c>
      <c r="Q33" s="305"/>
      <c r="R33" s="305"/>
      <c r="S33" s="304"/>
      <c r="T33" s="299">
        <f t="shared" si="1"/>
        <v>0</v>
      </c>
      <c r="U33" s="299"/>
    </row>
    <row r="34" spans="2:21" ht="15" customHeight="1">
      <c r="B34" s="289" t="s">
        <v>0</v>
      </c>
      <c r="C34" s="289"/>
      <c r="D34" s="289"/>
      <c r="E34" s="289"/>
      <c r="F34" s="290" t="s">
        <v>220</v>
      </c>
      <c r="G34" s="291"/>
      <c r="H34" s="291"/>
      <c r="I34" s="291"/>
      <c r="J34" s="291"/>
      <c r="K34" s="291"/>
      <c r="L34" s="291"/>
      <c r="M34" s="292"/>
      <c r="N34" s="293">
        <f>SUM(N33)</f>
        <v>0</v>
      </c>
      <c r="O34" s="283"/>
      <c r="P34" s="284">
        <f>SUM(P33)</f>
        <v>0</v>
      </c>
      <c r="Q34" s="285"/>
      <c r="R34" s="285"/>
      <c r="S34" s="286"/>
      <c r="T34" s="287">
        <f t="shared" si="1"/>
        <v>0</v>
      </c>
      <c r="U34" s="288"/>
    </row>
    <row r="35" spans="2:21" ht="15" customHeight="1">
      <c r="B35" s="245" t="s">
        <v>0</v>
      </c>
      <c r="C35" s="245"/>
      <c r="D35" s="245"/>
      <c r="E35" s="245"/>
      <c r="F35" s="269" t="s">
        <v>0</v>
      </c>
      <c r="G35" s="249"/>
      <c r="H35" s="249"/>
      <c r="I35" s="249"/>
      <c r="J35" s="249"/>
      <c r="K35" s="249"/>
      <c r="L35" s="249"/>
      <c r="M35" s="250"/>
      <c r="N35" s="294"/>
      <c r="O35" s="295"/>
      <c r="P35" s="296"/>
      <c r="Q35" s="297"/>
      <c r="R35" s="297"/>
      <c r="S35" s="298"/>
      <c r="T35" s="299"/>
      <c r="U35" s="299"/>
    </row>
    <row r="36" spans="2:21" ht="17.25" customHeight="1">
      <c r="B36" s="277" t="s">
        <v>221</v>
      </c>
      <c r="C36" s="278"/>
      <c r="D36" s="278"/>
      <c r="E36" s="278"/>
      <c r="F36" s="279" t="s">
        <v>222</v>
      </c>
      <c r="G36" s="280"/>
      <c r="H36" s="280"/>
      <c r="I36" s="280"/>
      <c r="J36" s="280"/>
      <c r="K36" s="280"/>
      <c r="L36" s="280"/>
      <c r="M36" s="281"/>
      <c r="N36" s="282">
        <f>N26+N30+N34</f>
        <v>0</v>
      </c>
      <c r="O36" s="283"/>
      <c r="P36" s="284">
        <f>N36/100*21</f>
        <v>0</v>
      </c>
      <c r="Q36" s="285"/>
      <c r="R36" s="285"/>
      <c r="S36" s="286"/>
      <c r="T36" s="287">
        <f t="shared" si="1"/>
        <v>0</v>
      </c>
      <c r="U36" s="288"/>
    </row>
    <row r="37" spans="2:21" ht="17.25" customHeight="1">
      <c r="B37" s="188"/>
      <c r="C37" s="186"/>
      <c r="D37" s="186"/>
      <c r="E37" s="186"/>
      <c r="F37" s="189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</row>
    <row r="38" spans="2:21" ht="17.100000000000001" customHeight="1">
      <c r="B38" s="267" t="s">
        <v>223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</row>
    <row r="39" spans="2:21" ht="2.85" customHeight="1"/>
    <row r="40" spans="2:21" ht="32.25" customHeight="1">
      <c r="B40" s="274" t="s">
        <v>224</v>
      </c>
      <c r="C40" s="275"/>
      <c r="D40" s="276" t="s">
        <v>225</v>
      </c>
      <c r="E40" s="275"/>
      <c r="F40" s="275"/>
      <c r="G40" s="276" t="s">
        <v>199</v>
      </c>
      <c r="H40" s="275"/>
      <c r="I40" s="275"/>
      <c r="J40" s="275"/>
      <c r="K40" s="275"/>
      <c r="L40" s="190" t="s">
        <v>226</v>
      </c>
      <c r="M40" s="274" t="s">
        <v>55</v>
      </c>
      <c r="N40" s="275"/>
      <c r="O40" s="276" t="s">
        <v>227</v>
      </c>
      <c r="P40" s="275"/>
      <c r="Q40" s="190" t="s">
        <v>228</v>
      </c>
      <c r="R40" s="274" t="s">
        <v>229</v>
      </c>
      <c r="S40" s="275"/>
      <c r="T40" s="274" t="s">
        <v>230</v>
      </c>
      <c r="U40" s="275"/>
    </row>
    <row r="41" spans="2:21" ht="11.45" customHeight="1">
      <c r="B41" s="245">
        <v>1</v>
      </c>
      <c r="C41" s="246"/>
      <c r="D41" s="247" t="s">
        <v>231</v>
      </c>
      <c r="E41" s="246"/>
      <c r="F41" s="246"/>
      <c r="G41" s="247" t="s">
        <v>232</v>
      </c>
      <c r="H41" s="246"/>
      <c r="I41" s="246"/>
      <c r="J41" s="246"/>
      <c r="K41" s="246"/>
      <c r="L41" s="191">
        <v>0</v>
      </c>
      <c r="M41" s="245" t="s">
        <v>233</v>
      </c>
      <c r="N41" s="246"/>
      <c r="O41" s="247" t="s">
        <v>173</v>
      </c>
      <c r="P41" s="246"/>
      <c r="Q41" s="192">
        <f>M41*L41</f>
        <v>0</v>
      </c>
      <c r="R41" s="253">
        <v>11.04</v>
      </c>
      <c r="S41" s="246"/>
      <c r="T41" s="253">
        <v>11.04</v>
      </c>
      <c r="U41" s="246"/>
    </row>
    <row r="42" spans="2:21" ht="11.25" customHeight="1">
      <c r="B42" s="245">
        <v>2</v>
      </c>
      <c r="C42" s="246"/>
      <c r="D42" s="247" t="s">
        <v>234</v>
      </c>
      <c r="E42" s="246"/>
      <c r="F42" s="246"/>
      <c r="G42" s="247" t="s">
        <v>235</v>
      </c>
      <c r="H42" s="246"/>
      <c r="I42" s="246"/>
      <c r="J42" s="246"/>
      <c r="K42" s="246"/>
      <c r="L42" s="191">
        <v>0</v>
      </c>
      <c r="M42" s="245" t="s">
        <v>236</v>
      </c>
      <c r="N42" s="246"/>
      <c r="O42" s="247" t="s">
        <v>173</v>
      </c>
      <c r="P42" s="246"/>
      <c r="Q42" s="192">
        <f t="shared" ref="Q42:Q45" si="2">M42*L42</f>
        <v>0</v>
      </c>
      <c r="R42" s="253">
        <v>150.36000000000001</v>
      </c>
      <c r="S42" s="246"/>
      <c r="T42" s="253">
        <v>300.72000000000003</v>
      </c>
      <c r="U42" s="246"/>
    </row>
    <row r="43" spans="2:21" ht="11.45" customHeight="1">
      <c r="B43" s="245">
        <v>3</v>
      </c>
      <c r="C43" s="246"/>
      <c r="D43" s="247" t="s">
        <v>237</v>
      </c>
      <c r="E43" s="246"/>
      <c r="F43" s="246"/>
      <c r="G43" s="247" t="s">
        <v>238</v>
      </c>
      <c r="H43" s="246"/>
      <c r="I43" s="246"/>
      <c r="J43" s="246"/>
      <c r="K43" s="246"/>
      <c r="L43" s="191">
        <v>0</v>
      </c>
      <c r="M43" s="245" t="s">
        <v>239</v>
      </c>
      <c r="N43" s="246"/>
      <c r="O43" s="247" t="s">
        <v>163</v>
      </c>
      <c r="P43" s="246"/>
      <c r="Q43" s="192">
        <f t="shared" si="2"/>
        <v>0</v>
      </c>
      <c r="R43" s="253">
        <v>4.55</v>
      </c>
      <c r="S43" s="246"/>
      <c r="T43" s="253">
        <v>227.5</v>
      </c>
      <c r="U43" s="246"/>
    </row>
    <row r="44" spans="2:21" ht="11.45" customHeight="1">
      <c r="B44" s="245">
        <v>4</v>
      </c>
      <c r="C44" s="246"/>
      <c r="D44" s="247" t="s">
        <v>240</v>
      </c>
      <c r="E44" s="246"/>
      <c r="F44" s="246"/>
      <c r="G44" s="247" t="s">
        <v>241</v>
      </c>
      <c r="H44" s="246"/>
      <c r="I44" s="246"/>
      <c r="J44" s="246"/>
      <c r="K44" s="246"/>
      <c r="L44" s="191">
        <v>0</v>
      </c>
      <c r="M44" s="245" t="s">
        <v>242</v>
      </c>
      <c r="N44" s="246"/>
      <c r="O44" s="247" t="s">
        <v>163</v>
      </c>
      <c r="P44" s="246"/>
      <c r="Q44" s="192">
        <f t="shared" si="2"/>
        <v>0</v>
      </c>
      <c r="R44" s="253">
        <v>7.59</v>
      </c>
      <c r="S44" s="246"/>
      <c r="T44" s="253">
        <v>1290.3</v>
      </c>
      <c r="U44" s="246"/>
    </row>
    <row r="45" spans="2:21" ht="11.45" customHeight="1">
      <c r="B45" s="245">
        <v>5</v>
      </c>
      <c r="C45" s="246"/>
      <c r="D45" s="247" t="s">
        <v>243</v>
      </c>
      <c r="E45" s="246"/>
      <c r="F45" s="246"/>
      <c r="G45" s="247" t="s">
        <v>244</v>
      </c>
      <c r="H45" s="246"/>
      <c r="I45" s="246"/>
      <c r="J45" s="246"/>
      <c r="K45" s="246"/>
      <c r="L45" s="191">
        <v>0</v>
      </c>
      <c r="M45" s="245" t="s">
        <v>245</v>
      </c>
      <c r="N45" s="246"/>
      <c r="O45" s="247" t="s">
        <v>173</v>
      </c>
      <c r="P45" s="246"/>
      <c r="Q45" s="192">
        <f t="shared" si="2"/>
        <v>0</v>
      </c>
      <c r="R45" s="253">
        <v>33.29</v>
      </c>
      <c r="S45" s="246"/>
      <c r="T45" s="253">
        <v>798.96</v>
      </c>
      <c r="U45" s="246"/>
    </row>
    <row r="46" spans="2:21" ht="11.25" customHeight="1">
      <c r="B46" s="254"/>
      <c r="C46" s="256"/>
      <c r="D46" s="257"/>
      <c r="E46" s="258"/>
      <c r="F46" s="259"/>
      <c r="G46" s="271" t="s">
        <v>246</v>
      </c>
      <c r="H46" s="272"/>
      <c r="I46" s="272"/>
      <c r="J46" s="272"/>
      <c r="K46" s="272"/>
      <c r="L46" s="193"/>
      <c r="M46" s="257"/>
      <c r="N46" s="259"/>
      <c r="O46" s="257"/>
      <c r="P46" s="259"/>
      <c r="Q46" s="194">
        <f>SUM(Q41:Q45)</f>
        <v>0</v>
      </c>
      <c r="R46" s="257"/>
      <c r="S46" s="259"/>
      <c r="T46" s="257"/>
      <c r="U46" s="259"/>
    </row>
    <row r="47" spans="2:21" ht="28.35" customHeight="1"/>
    <row r="48" spans="2:21" ht="2.85" customHeight="1"/>
    <row r="49" spans="2:21" ht="17.100000000000001" customHeight="1">
      <c r="B49" s="267" t="s">
        <v>247</v>
      </c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</row>
    <row r="50" spans="2:21" ht="2.85" customHeight="1"/>
    <row r="51" spans="2:21" ht="11.45" customHeight="1">
      <c r="B51" s="274" t="s">
        <v>224</v>
      </c>
      <c r="C51" s="275"/>
      <c r="D51" s="276" t="s">
        <v>225</v>
      </c>
      <c r="E51" s="275"/>
      <c r="F51" s="275"/>
      <c r="G51" s="276" t="s">
        <v>199</v>
      </c>
      <c r="H51" s="275"/>
      <c r="I51" s="275"/>
      <c r="J51" s="275"/>
      <c r="K51" s="275"/>
      <c r="L51" s="190" t="s">
        <v>226</v>
      </c>
      <c r="M51" s="274" t="s">
        <v>55</v>
      </c>
      <c r="N51" s="275"/>
      <c r="O51" s="276" t="s">
        <v>227</v>
      </c>
      <c r="P51" s="275"/>
      <c r="Q51" s="190" t="s">
        <v>228</v>
      </c>
      <c r="R51" s="274" t="s">
        <v>229</v>
      </c>
      <c r="S51" s="275"/>
      <c r="T51" s="274" t="s">
        <v>230</v>
      </c>
      <c r="U51" s="275"/>
    </row>
    <row r="52" spans="2:21" ht="11.45" customHeight="1">
      <c r="B52" s="245">
        <v>1</v>
      </c>
      <c r="C52" s="246"/>
      <c r="D52" s="247" t="s">
        <v>248</v>
      </c>
      <c r="E52" s="246"/>
      <c r="F52" s="246"/>
      <c r="G52" s="247" t="s">
        <v>249</v>
      </c>
      <c r="H52" s="246"/>
      <c r="I52" s="246"/>
      <c r="J52" s="246"/>
      <c r="K52" s="246"/>
      <c r="L52" s="192">
        <v>0</v>
      </c>
      <c r="M52" s="245" t="s">
        <v>250</v>
      </c>
      <c r="N52" s="246"/>
      <c r="O52" s="247" t="s">
        <v>251</v>
      </c>
      <c r="P52" s="246"/>
      <c r="Q52" s="192">
        <f>L52*M52</f>
        <v>0</v>
      </c>
      <c r="R52" s="253">
        <v>231.33</v>
      </c>
      <c r="S52" s="246"/>
      <c r="T52" s="253">
        <v>41.64</v>
      </c>
      <c r="U52" s="246"/>
    </row>
    <row r="53" spans="2:21" ht="11.25" customHeight="1">
      <c r="B53" s="245">
        <v>2</v>
      </c>
      <c r="C53" s="246"/>
      <c r="D53" s="247" t="s">
        <v>252</v>
      </c>
      <c r="E53" s="246"/>
      <c r="F53" s="246"/>
      <c r="G53" s="247" t="s">
        <v>253</v>
      </c>
      <c r="H53" s="246"/>
      <c r="I53" s="246"/>
      <c r="J53" s="246"/>
      <c r="K53" s="246"/>
      <c r="L53" s="192">
        <v>0</v>
      </c>
      <c r="M53" s="245" t="s">
        <v>254</v>
      </c>
      <c r="N53" s="246"/>
      <c r="O53" s="247" t="s">
        <v>70</v>
      </c>
      <c r="P53" s="246"/>
      <c r="Q53" s="192">
        <f t="shared" ref="Q53:Q70" si="3">L53*M53</f>
        <v>0</v>
      </c>
      <c r="R53" s="253">
        <v>9.39</v>
      </c>
      <c r="S53" s="246"/>
      <c r="T53" s="253">
        <v>1314.6</v>
      </c>
      <c r="U53" s="246"/>
    </row>
    <row r="54" spans="2:21" ht="11.45" customHeight="1">
      <c r="B54" s="245">
        <v>3</v>
      </c>
      <c r="C54" s="246"/>
      <c r="D54" s="247" t="s">
        <v>255</v>
      </c>
      <c r="E54" s="246"/>
      <c r="F54" s="246"/>
      <c r="G54" s="247" t="s">
        <v>256</v>
      </c>
      <c r="H54" s="246"/>
      <c r="I54" s="246"/>
      <c r="J54" s="246"/>
      <c r="K54" s="246"/>
      <c r="L54" s="192">
        <v>0</v>
      </c>
      <c r="M54" s="245" t="s">
        <v>257</v>
      </c>
      <c r="N54" s="246"/>
      <c r="O54" s="247" t="s">
        <v>70</v>
      </c>
      <c r="P54" s="246"/>
      <c r="Q54" s="192">
        <f t="shared" si="3"/>
        <v>0</v>
      </c>
      <c r="R54" s="253">
        <v>20.329999999999998</v>
      </c>
      <c r="S54" s="246"/>
      <c r="T54" s="253">
        <v>121.98</v>
      </c>
      <c r="U54" s="246"/>
    </row>
    <row r="55" spans="2:21" ht="11.45" customHeight="1">
      <c r="B55" s="245">
        <v>4</v>
      </c>
      <c r="C55" s="246"/>
      <c r="D55" s="273" t="s">
        <v>258</v>
      </c>
      <c r="E55" s="246"/>
      <c r="F55" s="246"/>
      <c r="G55" s="273" t="s">
        <v>259</v>
      </c>
      <c r="H55" s="246"/>
      <c r="I55" s="246"/>
      <c r="J55" s="246"/>
      <c r="K55" s="246"/>
      <c r="L55" s="192">
        <v>0</v>
      </c>
      <c r="M55" s="245">
        <v>10</v>
      </c>
      <c r="N55" s="246"/>
      <c r="O55" s="247" t="s">
        <v>70</v>
      </c>
      <c r="P55" s="246"/>
      <c r="Q55" s="192">
        <f t="shared" si="3"/>
        <v>0</v>
      </c>
      <c r="R55" s="253">
        <v>20.329999999999998</v>
      </c>
      <c r="S55" s="246"/>
      <c r="T55" s="253">
        <v>121.98</v>
      </c>
      <c r="U55" s="246"/>
    </row>
    <row r="56" spans="2:21" ht="11.45" customHeight="1">
      <c r="B56" s="245">
        <v>5</v>
      </c>
      <c r="C56" s="246"/>
      <c r="D56" s="247" t="s">
        <v>260</v>
      </c>
      <c r="E56" s="246"/>
      <c r="F56" s="246"/>
      <c r="G56" s="247" t="s">
        <v>261</v>
      </c>
      <c r="H56" s="246"/>
      <c r="I56" s="246"/>
      <c r="J56" s="246"/>
      <c r="K56" s="246"/>
      <c r="L56" s="192">
        <v>0</v>
      </c>
      <c r="M56" s="245" t="s">
        <v>245</v>
      </c>
      <c r="N56" s="246"/>
      <c r="O56" s="247" t="s">
        <v>163</v>
      </c>
      <c r="P56" s="246"/>
      <c r="Q56" s="192">
        <f t="shared" si="3"/>
        <v>0</v>
      </c>
      <c r="R56" s="253">
        <v>12.67</v>
      </c>
      <c r="S56" s="246"/>
      <c r="T56" s="253">
        <v>304.08</v>
      </c>
      <c r="U56" s="246"/>
    </row>
    <row r="57" spans="2:21" ht="11.45" customHeight="1">
      <c r="B57" s="245">
        <v>6</v>
      </c>
      <c r="C57" s="246"/>
      <c r="D57" s="247" t="s">
        <v>262</v>
      </c>
      <c r="E57" s="246"/>
      <c r="F57" s="246"/>
      <c r="G57" s="247" t="s">
        <v>263</v>
      </c>
      <c r="H57" s="246"/>
      <c r="I57" s="246"/>
      <c r="J57" s="246"/>
      <c r="K57" s="246"/>
      <c r="L57" s="192">
        <v>0</v>
      </c>
      <c r="M57" s="245" t="s">
        <v>264</v>
      </c>
      <c r="N57" s="246"/>
      <c r="O57" s="247" t="s">
        <v>74</v>
      </c>
      <c r="P57" s="246"/>
      <c r="Q57" s="192">
        <f t="shared" si="3"/>
        <v>0</v>
      </c>
      <c r="R57" s="253">
        <v>175.33</v>
      </c>
      <c r="S57" s="246"/>
      <c r="T57" s="253">
        <v>105.2</v>
      </c>
      <c r="U57" s="246"/>
    </row>
    <row r="58" spans="2:21" ht="11.25" customHeight="1">
      <c r="B58" s="245">
        <v>7</v>
      </c>
      <c r="C58" s="246"/>
      <c r="D58" s="247" t="s">
        <v>265</v>
      </c>
      <c r="E58" s="246"/>
      <c r="F58" s="246"/>
      <c r="G58" s="247" t="s">
        <v>266</v>
      </c>
      <c r="H58" s="246"/>
      <c r="I58" s="246"/>
      <c r="J58" s="246"/>
      <c r="K58" s="246"/>
      <c r="L58" s="192">
        <v>0</v>
      </c>
      <c r="M58" s="245" t="s">
        <v>267</v>
      </c>
      <c r="N58" s="246"/>
      <c r="O58" s="247" t="s">
        <v>74</v>
      </c>
      <c r="P58" s="246"/>
      <c r="Q58" s="192">
        <f t="shared" si="3"/>
        <v>0</v>
      </c>
      <c r="R58" s="253">
        <v>289.61</v>
      </c>
      <c r="S58" s="246"/>
      <c r="T58" s="253">
        <v>17.38</v>
      </c>
      <c r="U58" s="246"/>
    </row>
    <row r="59" spans="2:21" ht="11.45" customHeight="1">
      <c r="B59" s="245">
        <v>8</v>
      </c>
      <c r="C59" s="246"/>
      <c r="D59" s="247" t="s">
        <v>268</v>
      </c>
      <c r="E59" s="246"/>
      <c r="F59" s="246"/>
      <c r="G59" s="247" t="s">
        <v>269</v>
      </c>
      <c r="H59" s="246"/>
      <c r="I59" s="246"/>
      <c r="J59" s="246"/>
      <c r="K59" s="246"/>
      <c r="L59" s="192">
        <v>0</v>
      </c>
      <c r="M59" s="245" t="s">
        <v>270</v>
      </c>
      <c r="N59" s="246"/>
      <c r="O59" s="247" t="s">
        <v>163</v>
      </c>
      <c r="P59" s="246"/>
      <c r="Q59" s="192">
        <f t="shared" si="3"/>
        <v>0</v>
      </c>
      <c r="R59" s="253">
        <v>23.22</v>
      </c>
      <c r="S59" s="246"/>
      <c r="T59" s="253">
        <v>1741.5</v>
      </c>
      <c r="U59" s="246"/>
    </row>
    <row r="60" spans="2:21" ht="11.45" customHeight="1">
      <c r="B60" s="245">
        <v>9</v>
      </c>
      <c r="C60" s="246"/>
      <c r="D60" s="247" t="s">
        <v>271</v>
      </c>
      <c r="E60" s="246"/>
      <c r="F60" s="246"/>
      <c r="G60" s="247" t="s">
        <v>272</v>
      </c>
      <c r="H60" s="246"/>
      <c r="I60" s="246"/>
      <c r="J60" s="246"/>
      <c r="K60" s="246"/>
      <c r="L60" s="192">
        <v>0</v>
      </c>
      <c r="M60" s="245" t="s">
        <v>273</v>
      </c>
      <c r="N60" s="246"/>
      <c r="O60" s="247" t="s">
        <v>163</v>
      </c>
      <c r="P60" s="246"/>
      <c r="Q60" s="192">
        <f t="shared" si="3"/>
        <v>0</v>
      </c>
      <c r="R60" s="253">
        <v>27.72</v>
      </c>
      <c r="S60" s="246"/>
      <c r="T60" s="253">
        <v>3049.2</v>
      </c>
      <c r="U60" s="246"/>
    </row>
    <row r="61" spans="2:21" ht="11.45" customHeight="1">
      <c r="B61" s="245">
        <v>10</v>
      </c>
      <c r="C61" s="246"/>
      <c r="D61" s="247" t="s">
        <v>274</v>
      </c>
      <c r="E61" s="246"/>
      <c r="F61" s="246"/>
      <c r="G61" s="247" t="s">
        <v>275</v>
      </c>
      <c r="H61" s="246"/>
      <c r="I61" s="246"/>
      <c r="J61" s="246"/>
      <c r="K61" s="246"/>
      <c r="L61" s="192">
        <v>0</v>
      </c>
      <c r="M61" s="245" t="s">
        <v>276</v>
      </c>
      <c r="N61" s="246"/>
      <c r="O61" s="247" t="s">
        <v>163</v>
      </c>
      <c r="P61" s="246"/>
      <c r="Q61" s="192">
        <f t="shared" si="3"/>
        <v>0</v>
      </c>
      <c r="R61" s="253">
        <v>5.5</v>
      </c>
      <c r="S61" s="246"/>
      <c r="T61" s="253">
        <v>1017.5</v>
      </c>
      <c r="U61" s="246"/>
    </row>
    <row r="62" spans="2:21" ht="11.25" customHeight="1">
      <c r="B62" s="245">
        <v>11</v>
      </c>
      <c r="C62" s="246"/>
      <c r="D62" s="247" t="s">
        <v>277</v>
      </c>
      <c r="E62" s="246"/>
      <c r="F62" s="246"/>
      <c r="G62" s="247" t="s">
        <v>278</v>
      </c>
      <c r="H62" s="246"/>
      <c r="I62" s="246"/>
      <c r="J62" s="246"/>
      <c r="K62" s="246"/>
      <c r="L62" s="192">
        <v>0</v>
      </c>
      <c r="M62" s="245" t="s">
        <v>279</v>
      </c>
      <c r="N62" s="246"/>
      <c r="O62" s="247" t="s">
        <v>163</v>
      </c>
      <c r="P62" s="246"/>
      <c r="Q62" s="192">
        <f t="shared" si="3"/>
        <v>0</v>
      </c>
      <c r="R62" s="253">
        <v>2</v>
      </c>
      <c r="S62" s="246"/>
      <c r="T62" s="253">
        <v>300</v>
      </c>
      <c r="U62" s="246"/>
    </row>
    <row r="63" spans="2:21" ht="11.45" customHeight="1">
      <c r="B63" s="245">
        <v>12</v>
      </c>
      <c r="C63" s="246"/>
      <c r="D63" s="247" t="s">
        <v>280</v>
      </c>
      <c r="E63" s="246"/>
      <c r="F63" s="246"/>
      <c r="G63" s="247" t="s">
        <v>281</v>
      </c>
      <c r="H63" s="246"/>
      <c r="I63" s="246"/>
      <c r="J63" s="246"/>
      <c r="K63" s="246"/>
      <c r="L63" s="192">
        <v>0</v>
      </c>
      <c r="M63" s="245" t="s">
        <v>276</v>
      </c>
      <c r="N63" s="246"/>
      <c r="O63" s="247" t="s">
        <v>163</v>
      </c>
      <c r="P63" s="246"/>
      <c r="Q63" s="192">
        <f t="shared" si="3"/>
        <v>0</v>
      </c>
      <c r="R63" s="253">
        <v>4.6100000000000003</v>
      </c>
      <c r="S63" s="246"/>
      <c r="T63" s="253">
        <v>852.85</v>
      </c>
      <c r="U63" s="246"/>
    </row>
    <row r="64" spans="2:21" ht="11.45" customHeight="1">
      <c r="B64" s="245">
        <v>13</v>
      </c>
      <c r="C64" s="246"/>
      <c r="D64" s="247" t="s">
        <v>280</v>
      </c>
      <c r="E64" s="246"/>
      <c r="F64" s="246"/>
      <c r="G64" s="247" t="s">
        <v>281</v>
      </c>
      <c r="H64" s="246"/>
      <c r="I64" s="246"/>
      <c r="J64" s="246"/>
      <c r="K64" s="246"/>
      <c r="L64" s="192">
        <v>0</v>
      </c>
      <c r="M64" s="245" t="s">
        <v>279</v>
      </c>
      <c r="N64" s="246"/>
      <c r="O64" s="247" t="s">
        <v>163</v>
      </c>
      <c r="P64" s="246"/>
      <c r="Q64" s="192">
        <f t="shared" si="3"/>
        <v>0</v>
      </c>
      <c r="R64" s="253">
        <v>4.6100000000000003</v>
      </c>
      <c r="S64" s="246"/>
      <c r="T64" s="253">
        <v>691.5</v>
      </c>
      <c r="U64" s="246"/>
    </row>
    <row r="65" spans="2:21" ht="11.45" customHeight="1">
      <c r="B65" s="245">
        <v>14</v>
      </c>
      <c r="C65" s="246"/>
      <c r="D65" s="247" t="s">
        <v>282</v>
      </c>
      <c r="E65" s="246"/>
      <c r="F65" s="246"/>
      <c r="G65" s="247" t="s">
        <v>283</v>
      </c>
      <c r="H65" s="246"/>
      <c r="I65" s="246"/>
      <c r="J65" s="246"/>
      <c r="K65" s="246"/>
      <c r="L65" s="192">
        <v>0</v>
      </c>
      <c r="M65" s="245" t="s">
        <v>270</v>
      </c>
      <c r="N65" s="246"/>
      <c r="O65" s="247" t="s">
        <v>163</v>
      </c>
      <c r="P65" s="246"/>
      <c r="Q65" s="192">
        <f t="shared" si="3"/>
        <v>0</v>
      </c>
      <c r="R65" s="253">
        <v>8.89</v>
      </c>
      <c r="S65" s="246"/>
      <c r="T65" s="253">
        <v>666.75</v>
      </c>
      <c r="U65" s="246"/>
    </row>
    <row r="66" spans="2:21" ht="11.45" customHeight="1">
      <c r="B66" s="245">
        <v>15</v>
      </c>
      <c r="C66" s="246"/>
      <c r="D66" s="247" t="s">
        <v>284</v>
      </c>
      <c r="E66" s="246"/>
      <c r="F66" s="246"/>
      <c r="G66" s="247" t="s">
        <v>285</v>
      </c>
      <c r="H66" s="246"/>
      <c r="I66" s="246"/>
      <c r="J66" s="246"/>
      <c r="K66" s="246"/>
      <c r="L66" s="192">
        <v>0</v>
      </c>
      <c r="M66" s="245" t="s">
        <v>273</v>
      </c>
      <c r="N66" s="246"/>
      <c r="O66" s="247" t="s">
        <v>163</v>
      </c>
      <c r="P66" s="246"/>
      <c r="Q66" s="192">
        <f t="shared" si="3"/>
        <v>0</v>
      </c>
      <c r="R66" s="253">
        <v>12.22</v>
      </c>
      <c r="S66" s="246"/>
      <c r="T66" s="253">
        <v>1344.2</v>
      </c>
      <c r="U66" s="246"/>
    </row>
    <row r="67" spans="2:21" ht="11.25" customHeight="1">
      <c r="B67" s="245">
        <v>16</v>
      </c>
      <c r="C67" s="246"/>
      <c r="D67" s="247" t="s">
        <v>286</v>
      </c>
      <c r="E67" s="246"/>
      <c r="F67" s="246"/>
      <c r="G67" s="247" t="s">
        <v>287</v>
      </c>
      <c r="H67" s="246"/>
      <c r="I67" s="246"/>
      <c r="J67" s="246"/>
      <c r="K67" s="246"/>
      <c r="L67" s="192">
        <v>0</v>
      </c>
      <c r="M67" s="245" t="s">
        <v>254</v>
      </c>
      <c r="N67" s="246"/>
      <c r="O67" s="247" t="s">
        <v>70</v>
      </c>
      <c r="P67" s="246"/>
      <c r="Q67" s="192">
        <f t="shared" si="3"/>
        <v>0</v>
      </c>
      <c r="R67" s="253">
        <v>4.0599999999999996</v>
      </c>
      <c r="S67" s="246"/>
      <c r="T67" s="253">
        <v>568.4</v>
      </c>
      <c r="U67" s="246"/>
    </row>
    <row r="68" spans="2:21" ht="11.45" customHeight="1">
      <c r="B68" s="245">
        <v>17</v>
      </c>
      <c r="C68" s="246"/>
      <c r="D68" s="247" t="s">
        <v>288</v>
      </c>
      <c r="E68" s="246"/>
      <c r="F68" s="246"/>
      <c r="G68" s="247" t="s">
        <v>289</v>
      </c>
      <c r="H68" s="246"/>
      <c r="I68" s="246"/>
      <c r="J68" s="246"/>
      <c r="K68" s="246"/>
      <c r="L68" s="192">
        <v>0</v>
      </c>
      <c r="M68" s="245" t="s">
        <v>276</v>
      </c>
      <c r="N68" s="246"/>
      <c r="O68" s="247" t="s">
        <v>70</v>
      </c>
      <c r="P68" s="246"/>
      <c r="Q68" s="192">
        <f t="shared" si="3"/>
        <v>0</v>
      </c>
      <c r="R68" s="253">
        <v>8.56</v>
      </c>
      <c r="S68" s="246"/>
      <c r="T68" s="253">
        <v>1583.6</v>
      </c>
      <c r="U68" s="246"/>
    </row>
    <row r="69" spans="2:21" ht="11.45" customHeight="1">
      <c r="B69" s="245">
        <v>18</v>
      </c>
      <c r="C69" s="246"/>
      <c r="D69" s="273" t="s">
        <v>290</v>
      </c>
      <c r="E69" s="246"/>
      <c r="F69" s="246"/>
      <c r="G69" s="247" t="s">
        <v>291</v>
      </c>
      <c r="H69" s="246"/>
      <c r="I69" s="246"/>
      <c r="J69" s="246"/>
      <c r="K69" s="246"/>
      <c r="L69" s="192">
        <v>0</v>
      </c>
      <c r="M69" s="245" t="s">
        <v>257</v>
      </c>
      <c r="N69" s="246"/>
      <c r="O69" s="247" t="s">
        <v>70</v>
      </c>
      <c r="P69" s="246"/>
      <c r="Q69" s="192">
        <f t="shared" si="3"/>
        <v>0</v>
      </c>
      <c r="R69" s="253">
        <v>0</v>
      </c>
      <c r="S69" s="246"/>
      <c r="T69" s="253">
        <v>0</v>
      </c>
      <c r="U69" s="246"/>
    </row>
    <row r="70" spans="2:21" ht="23.25" customHeight="1">
      <c r="B70" s="245">
        <v>19</v>
      </c>
      <c r="C70" s="246"/>
      <c r="D70" s="273" t="s">
        <v>292</v>
      </c>
      <c r="E70" s="246"/>
      <c r="F70" s="246"/>
      <c r="G70" s="273" t="s">
        <v>293</v>
      </c>
      <c r="H70" s="246"/>
      <c r="I70" s="246"/>
      <c r="J70" s="246"/>
      <c r="K70" s="246"/>
      <c r="L70" s="192">
        <v>0</v>
      </c>
      <c r="M70" s="245">
        <v>10</v>
      </c>
      <c r="N70" s="246"/>
      <c r="O70" s="247" t="s">
        <v>70</v>
      </c>
      <c r="P70" s="246"/>
      <c r="Q70" s="192">
        <f t="shared" si="3"/>
        <v>0</v>
      </c>
      <c r="R70" s="253">
        <v>0</v>
      </c>
      <c r="S70" s="246"/>
      <c r="T70" s="253">
        <v>0</v>
      </c>
      <c r="U70" s="246"/>
    </row>
    <row r="71" spans="2:21" ht="11.25" customHeight="1">
      <c r="B71" s="254"/>
      <c r="C71" s="256"/>
      <c r="D71" s="257"/>
      <c r="E71" s="258"/>
      <c r="F71" s="259"/>
      <c r="G71" s="271" t="s">
        <v>246</v>
      </c>
      <c r="H71" s="272"/>
      <c r="I71" s="272"/>
      <c r="J71" s="272"/>
      <c r="K71" s="272"/>
      <c r="L71" s="193"/>
      <c r="M71" s="257"/>
      <c r="N71" s="259"/>
      <c r="O71" s="257"/>
      <c r="P71" s="259"/>
      <c r="Q71" s="194">
        <f>SUM(Q52:Q70)</f>
        <v>0</v>
      </c>
      <c r="R71" s="257"/>
      <c r="S71" s="259"/>
      <c r="T71" s="257"/>
      <c r="U71" s="259"/>
    </row>
    <row r="72" spans="2:21" ht="0" hidden="1" customHeight="1"/>
    <row r="73" spans="2:21" ht="33.950000000000003" customHeight="1"/>
    <row r="74" spans="2:21" ht="2.85" customHeight="1"/>
    <row r="75" spans="2:21" ht="17.100000000000001" customHeight="1">
      <c r="B75" s="267" t="s">
        <v>294</v>
      </c>
      <c r="C75" s="268"/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8"/>
      <c r="P75" s="268"/>
      <c r="Q75" s="268"/>
      <c r="R75" s="268"/>
      <c r="S75" s="268"/>
      <c r="T75" s="268"/>
      <c r="U75" s="268"/>
    </row>
    <row r="76" spans="2:21" ht="2.85" customHeight="1"/>
    <row r="77" spans="2:21" s="199" customFormat="1" ht="15" customHeight="1">
      <c r="B77" s="262" t="s">
        <v>224</v>
      </c>
      <c r="C77" s="263"/>
      <c r="D77" s="263"/>
      <c r="E77" s="262" t="s">
        <v>225</v>
      </c>
      <c r="F77" s="263"/>
      <c r="G77" s="263"/>
      <c r="H77" s="264" t="s">
        <v>199</v>
      </c>
      <c r="I77" s="264"/>
      <c r="J77" s="264"/>
      <c r="K77" s="264"/>
      <c r="L77" s="195" t="s">
        <v>226</v>
      </c>
      <c r="M77" s="262" t="s">
        <v>55</v>
      </c>
      <c r="N77" s="263"/>
      <c r="O77" s="196" t="s">
        <v>227</v>
      </c>
      <c r="P77" s="265" t="s">
        <v>228</v>
      </c>
      <c r="Q77" s="266"/>
      <c r="R77" s="197"/>
      <c r="S77" s="197"/>
      <c r="T77" s="197"/>
      <c r="U77" s="198"/>
    </row>
    <row r="78" spans="2:21" ht="15" customHeight="1">
      <c r="B78" s="245">
        <v>1</v>
      </c>
      <c r="C78" s="246"/>
      <c r="D78" s="246"/>
      <c r="E78" s="247" t="s">
        <v>295</v>
      </c>
      <c r="F78" s="246"/>
      <c r="G78" s="246"/>
      <c r="H78" s="269" t="s">
        <v>296</v>
      </c>
      <c r="I78" s="249"/>
      <c r="J78" s="249"/>
      <c r="K78" s="250"/>
      <c r="L78" s="192">
        <v>0</v>
      </c>
      <c r="M78" s="251">
        <v>170</v>
      </c>
      <c r="N78" s="252"/>
      <c r="O78" s="187" t="s">
        <v>163</v>
      </c>
      <c r="P78" s="253">
        <f>M78*L78</f>
        <v>0</v>
      </c>
      <c r="Q78" s="253"/>
      <c r="U78" s="200"/>
    </row>
    <row r="79" spans="2:21" ht="34.5" customHeight="1">
      <c r="B79" s="245">
        <v>2</v>
      </c>
      <c r="C79" s="246"/>
      <c r="D79" s="246"/>
      <c r="E79" s="247" t="s">
        <v>35</v>
      </c>
      <c r="F79" s="246"/>
      <c r="G79" s="246"/>
      <c r="H79" s="269" t="s">
        <v>297</v>
      </c>
      <c r="I79" s="249"/>
      <c r="J79" s="249"/>
      <c r="K79" s="250"/>
      <c r="L79" s="192">
        <v>0</v>
      </c>
      <c r="M79" s="251">
        <v>2</v>
      </c>
      <c r="N79" s="252"/>
      <c r="O79" s="187" t="s">
        <v>173</v>
      </c>
      <c r="P79" s="253">
        <f t="shared" ref="P79:P85" si="4">M79*L79</f>
        <v>0</v>
      </c>
      <c r="Q79" s="253"/>
      <c r="U79" s="200"/>
    </row>
    <row r="80" spans="2:21" ht="15" customHeight="1">
      <c r="B80" s="245">
        <v>3</v>
      </c>
      <c r="C80" s="246"/>
      <c r="D80" s="246"/>
      <c r="E80" s="247" t="s">
        <v>298</v>
      </c>
      <c r="F80" s="246"/>
      <c r="G80" s="246"/>
      <c r="H80" s="269" t="s">
        <v>299</v>
      </c>
      <c r="I80" s="249"/>
      <c r="J80" s="249"/>
      <c r="K80" s="250"/>
      <c r="L80" s="192">
        <v>0</v>
      </c>
      <c r="M80" s="251">
        <v>50</v>
      </c>
      <c r="N80" s="252"/>
      <c r="O80" s="187" t="s">
        <v>300</v>
      </c>
      <c r="P80" s="253">
        <f t="shared" si="4"/>
        <v>0</v>
      </c>
      <c r="Q80" s="253"/>
      <c r="U80" s="200"/>
    </row>
    <row r="81" spans="2:21" ht="15" customHeight="1">
      <c r="B81" s="245">
        <v>4</v>
      </c>
      <c r="C81" s="246"/>
      <c r="D81" s="246"/>
      <c r="E81" s="247" t="s">
        <v>301</v>
      </c>
      <c r="F81" s="246"/>
      <c r="G81" s="246"/>
      <c r="H81" s="269" t="s">
        <v>302</v>
      </c>
      <c r="I81" s="249"/>
      <c r="J81" s="249"/>
      <c r="K81" s="250"/>
      <c r="L81" s="192">
        <v>0</v>
      </c>
      <c r="M81" s="251">
        <v>150</v>
      </c>
      <c r="N81" s="252"/>
      <c r="O81" s="187" t="s">
        <v>78</v>
      </c>
      <c r="P81" s="253">
        <f t="shared" si="4"/>
        <v>0</v>
      </c>
      <c r="Q81" s="253"/>
      <c r="U81" s="200"/>
    </row>
    <row r="82" spans="2:21" ht="15" customHeight="1">
      <c r="B82" s="245">
        <v>5</v>
      </c>
      <c r="C82" s="246"/>
      <c r="D82" s="246"/>
      <c r="E82" s="247" t="s">
        <v>303</v>
      </c>
      <c r="F82" s="246"/>
      <c r="G82" s="246"/>
      <c r="H82" s="269" t="s">
        <v>304</v>
      </c>
      <c r="I82" s="249"/>
      <c r="J82" s="249"/>
      <c r="K82" s="250"/>
      <c r="L82" s="192">
        <v>0</v>
      </c>
      <c r="M82" s="251">
        <v>185</v>
      </c>
      <c r="N82" s="252"/>
      <c r="O82" s="187" t="s">
        <v>78</v>
      </c>
      <c r="P82" s="253">
        <f t="shared" si="4"/>
        <v>0</v>
      </c>
      <c r="Q82" s="253"/>
      <c r="U82" s="200"/>
    </row>
    <row r="83" spans="2:21" ht="15" customHeight="1">
      <c r="B83" s="245">
        <v>6</v>
      </c>
      <c r="C83" s="246"/>
      <c r="D83" s="246"/>
      <c r="E83" s="247" t="s">
        <v>305</v>
      </c>
      <c r="F83" s="246"/>
      <c r="G83" s="246"/>
      <c r="H83" s="269" t="s">
        <v>306</v>
      </c>
      <c r="I83" s="249"/>
      <c r="J83" s="249"/>
      <c r="K83" s="250"/>
      <c r="L83" s="192">
        <v>0</v>
      </c>
      <c r="M83" s="251">
        <v>1</v>
      </c>
      <c r="N83" s="252"/>
      <c r="O83" s="187" t="s">
        <v>307</v>
      </c>
      <c r="P83" s="253">
        <f t="shared" si="4"/>
        <v>0</v>
      </c>
      <c r="Q83" s="253"/>
      <c r="U83" s="200"/>
    </row>
    <row r="84" spans="2:21" ht="15" customHeight="1">
      <c r="B84" s="245">
        <v>7</v>
      </c>
      <c r="C84" s="246"/>
      <c r="D84" s="246"/>
      <c r="E84" s="247" t="s">
        <v>308</v>
      </c>
      <c r="F84" s="246"/>
      <c r="G84" s="246"/>
      <c r="H84" s="269" t="s">
        <v>309</v>
      </c>
      <c r="I84" s="249"/>
      <c r="J84" s="249"/>
      <c r="K84" s="250"/>
      <c r="L84" s="192">
        <v>0</v>
      </c>
      <c r="M84" s="251">
        <v>24</v>
      </c>
      <c r="N84" s="252"/>
      <c r="O84" s="187" t="s">
        <v>173</v>
      </c>
      <c r="P84" s="253">
        <f t="shared" si="4"/>
        <v>0</v>
      </c>
      <c r="Q84" s="253"/>
      <c r="U84" s="200"/>
    </row>
    <row r="85" spans="2:21" ht="15" customHeight="1">
      <c r="B85" s="245">
        <v>8</v>
      </c>
      <c r="C85" s="246"/>
      <c r="D85" s="246"/>
      <c r="E85" s="247" t="s">
        <v>310</v>
      </c>
      <c r="F85" s="246"/>
      <c r="G85" s="246"/>
      <c r="H85" s="270" t="s">
        <v>311</v>
      </c>
      <c r="I85" s="270"/>
      <c r="J85" s="270"/>
      <c r="K85" s="270"/>
      <c r="L85" s="192">
        <v>0</v>
      </c>
      <c r="M85" s="251">
        <v>150</v>
      </c>
      <c r="N85" s="252"/>
      <c r="O85" s="201" t="s">
        <v>110</v>
      </c>
      <c r="P85" s="253">
        <f t="shared" si="4"/>
        <v>0</v>
      </c>
      <c r="Q85" s="253"/>
      <c r="U85" s="200"/>
    </row>
    <row r="86" spans="2:21" ht="11.25" customHeight="1">
      <c r="B86" s="254"/>
      <c r="C86" s="255"/>
      <c r="D86" s="256"/>
      <c r="E86" s="257"/>
      <c r="F86" s="258"/>
      <c r="G86" s="259"/>
      <c r="H86" s="260" t="s">
        <v>312</v>
      </c>
      <c r="I86" s="260"/>
      <c r="J86" s="260"/>
      <c r="K86" s="260"/>
      <c r="L86" s="193"/>
      <c r="M86" s="257"/>
      <c r="N86" s="259"/>
      <c r="O86" s="193"/>
      <c r="P86" s="261">
        <f>SUM(P78:Q85)</f>
        <v>0</v>
      </c>
      <c r="Q86" s="261"/>
      <c r="R86" s="186"/>
      <c r="S86" s="186"/>
      <c r="T86" s="186"/>
      <c r="U86" s="186"/>
    </row>
    <row r="87" spans="2:21" ht="0" hidden="1" customHeight="1"/>
    <row r="88" spans="2:21" ht="25.5" customHeight="1"/>
    <row r="89" spans="2:21" ht="2.85" customHeight="1"/>
    <row r="90" spans="2:21" ht="0" hidden="1" customHeight="1"/>
    <row r="91" spans="2:21" ht="17.100000000000001" customHeight="1">
      <c r="B91" s="267" t="s">
        <v>313</v>
      </c>
      <c r="C91" s="268"/>
      <c r="D91" s="268"/>
      <c r="E91" s="268"/>
      <c r="F91" s="268"/>
      <c r="G91" s="268"/>
      <c r="H91" s="268"/>
      <c r="I91" s="268"/>
      <c r="J91" s="268"/>
      <c r="K91" s="268"/>
      <c r="L91" s="268"/>
      <c r="M91" s="268"/>
      <c r="N91" s="268"/>
      <c r="O91" s="268"/>
      <c r="P91" s="268"/>
      <c r="Q91" s="268"/>
      <c r="R91" s="268"/>
      <c r="S91" s="268"/>
      <c r="T91" s="268"/>
      <c r="U91" s="268"/>
    </row>
    <row r="92" spans="2:21" ht="2.85" customHeight="1"/>
    <row r="93" spans="2:21">
      <c r="B93" s="262" t="s">
        <v>224</v>
      </c>
      <c r="C93" s="263"/>
      <c r="D93" s="263"/>
      <c r="E93" s="262" t="s">
        <v>225</v>
      </c>
      <c r="F93" s="263"/>
      <c r="G93" s="263"/>
      <c r="H93" s="264" t="s">
        <v>199</v>
      </c>
      <c r="I93" s="264"/>
      <c r="J93" s="264"/>
      <c r="K93" s="264"/>
      <c r="L93" s="195" t="s">
        <v>226</v>
      </c>
      <c r="M93" s="262" t="s">
        <v>55</v>
      </c>
      <c r="N93" s="263"/>
      <c r="O93" s="196" t="s">
        <v>227</v>
      </c>
      <c r="P93" s="265" t="s">
        <v>228</v>
      </c>
      <c r="Q93" s="266"/>
    </row>
    <row r="94" spans="2:21">
      <c r="B94" s="245">
        <v>1</v>
      </c>
      <c r="C94" s="246"/>
      <c r="D94" s="246"/>
      <c r="E94" s="247"/>
      <c r="F94" s="246"/>
      <c r="G94" s="246"/>
      <c r="H94" s="248" t="s">
        <v>314</v>
      </c>
      <c r="I94" s="249"/>
      <c r="J94" s="249"/>
      <c r="K94" s="250"/>
      <c r="L94" s="192">
        <v>0</v>
      </c>
      <c r="M94" s="251">
        <v>20</v>
      </c>
      <c r="N94" s="252"/>
      <c r="O94" s="202" t="s">
        <v>315</v>
      </c>
      <c r="P94" s="253">
        <f>M94*L94</f>
        <v>0</v>
      </c>
      <c r="Q94" s="253"/>
    </row>
    <row r="95" spans="2:21">
      <c r="B95" s="245">
        <v>2</v>
      </c>
      <c r="C95" s="246"/>
      <c r="D95" s="246"/>
      <c r="E95" s="247"/>
      <c r="F95" s="246"/>
      <c r="G95" s="246"/>
      <c r="H95" s="248" t="s">
        <v>316</v>
      </c>
      <c r="I95" s="249"/>
      <c r="J95" s="249"/>
      <c r="K95" s="250"/>
      <c r="L95" s="192">
        <v>0</v>
      </c>
      <c r="M95" s="251">
        <v>5</v>
      </c>
      <c r="N95" s="252"/>
      <c r="O95" s="202" t="s">
        <v>315</v>
      </c>
      <c r="P95" s="253">
        <f t="shared" ref="P95" si="5">M95*L95</f>
        <v>0</v>
      </c>
      <c r="Q95" s="253"/>
    </row>
    <row r="96" spans="2:21">
      <c r="B96" s="254"/>
      <c r="C96" s="255"/>
      <c r="D96" s="256"/>
      <c r="E96" s="257"/>
      <c r="F96" s="258"/>
      <c r="G96" s="259"/>
      <c r="H96" s="260" t="s">
        <v>312</v>
      </c>
      <c r="I96" s="260"/>
      <c r="J96" s="260"/>
      <c r="K96" s="260"/>
      <c r="L96" s="193"/>
      <c r="M96" s="257"/>
      <c r="N96" s="259"/>
      <c r="O96" s="193"/>
      <c r="P96" s="261">
        <f>SUM(P94:Q95)</f>
        <v>0</v>
      </c>
      <c r="Q96" s="261"/>
    </row>
  </sheetData>
  <mergeCells count="351">
    <mergeCell ref="B22:E22"/>
    <mergeCell ref="F22:S22"/>
    <mergeCell ref="T22:U22"/>
    <mergeCell ref="B23:E23"/>
    <mergeCell ref="F23:M23"/>
    <mergeCell ref="N23:O23"/>
    <mergeCell ref="Q23:S23"/>
    <mergeCell ref="T23:U23"/>
    <mergeCell ref="I2:M2"/>
    <mergeCell ref="F3:R3"/>
    <mergeCell ref="A19:V19"/>
    <mergeCell ref="B21:E21"/>
    <mergeCell ref="F21:M21"/>
    <mergeCell ref="N21:O21"/>
    <mergeCell ref="Q21:S21"/>
    <mergeCell ref="T21:U21"/>
    <mergeCell ref="B24:E24"/>
    <mergeCell ref="F24:M24"/>
    <mergeCell ref="N24:O24"/>
    <mergeCell ref="P24:S24"/>
    <mergeCell ref="T24:U24"/>
    <mergeCell ref="B25:E25"/>
    <mergeCell ref="F25:M25"/>
    <mergeCell ref="N25:O25"/>
    <mergeCell ref="P25:S25"/>
    <mergeCell ref="T25:U25"/>
    <mergeCell ref="B26:E26"/>
    <mergeCell ref="F26:M26"/>
    <mergeCell ref="N26:O26"/>
    <mergeCell ref="P26:S26"/>
    <mergeCell ref="T26:U26"/>
    <mergeCell ref="B27:E27"/>
    <mergeCell ref="F27:M27"/>
    <mergeCell ref="N27:O27"/>
    <mergeCell ref="P27:S27"/>
    <mergeCell ref="T27:U27"/>
    <mergeCell ref="B28:E28"/>
    <mergeCell ref="F28:M28"/>
    <mergeCell ref="N28:O28"/>
    <mergeCell ref="P28:S28"/>
    <mergeCell ref="T28:U28"/>
    <mergeCell ref="B29:E29"/>
    <mergeCell ref="F29:M29"/>
    <mergeCell ref="N29:O29"/>
    <mergeCell ref="P29:S29"/>
    <mergeCell ref="T29:U29"/>
    <mergeCell ref="B30:E30"/>
    <mergeCell ref="F30:M30"/>
    <mergeCell ref="N30:O30"/>
    <mergeCell ref="P30:S30"/>
    <mergeCell ref="T30:U30"/>
    <mergeCell ref="B31:E31"/>
    <mergeCell ref="F31:M31"/>
    <mergeCell ref="N31:O31"/>
    <mergeCell ref="P31:S31"/>
    <mergeCell ref="T31:U31"/>
    <mergeCell ref="B32:E32"/>
    <mergeCell ref="F32:M32"/>
    <mergeCell ref="N32:O32"/>
    <mergeCell ref="P32:S32"/>
    <mergeCell ref="T32:U32"/>
    <mergeCell ref="B33:E33"/>
    <mergeCell ref="F33:M33"/>
    <mergeCell ref="N33:O33"/>
    <mergeCell ref="P33:S33"/>
    <mergeCell ref="T33:U33"/>
    <mergeCell ref="B36:E36"/>
    <mergeCell ref="F36:M36"/>
    <mergeCell ref="N36:O36"/>
    <mergeCell ref="P36:S36"/>
    <mergeCell ref="T36:U36"/>
    <mergeCell ref="B38:U38"/>
    <mergeCell ref="B34:E34"/>
    <mergeCell ref="F34:M34"/>
    <mergeCell ref="N34:O34"/>
    <mergeCell ref="P34:S34"/>
    <mergeCell ref="T34:U34"/>
    <mergeCell ref="B35:E35"/>
    <mergeCell ref="F35:M35"/>
    <mergeCell ref="N35:O35"/>
    <mergeCell ref="P35:S35"/>
    <mergeCell ref="T35:U35"/>
    <mergeCell ref="T40:U40"/>
    <mergeCell ref="B41:C41"/>
    <mergeCell ref="D41:F41"/>
    <mergeCell ref="G41:K41"/>
    <mergeCell ref="M41:N41"/>
    <mergeCell ref="O41:P41"/>
    <mergeCell ref="R41:S41"/>
    <mergeCell ref="T41:U41"/>
    <mergeCell ref="B40:C40"/>
    <mergeCell ref="D40:F40"/>
    <mergeCell ref="G40:K40"/>
    <mergeCell ref="M40:N40"/>
    <mergeCell ref="O40:P40"/>
    <mergeCell ref="R40:S40"/>
    <mergeCell ref="T42:U42"/>
    <mergeCell ref="B43:C43"/>
    <mergeCell ref="D43:F43"/>
    <mergeCell ref="G43:K43"/>
    <mergeCell ref="M43:N43"/>
    <mergeCell ref="O43:P43"/>
    <mergeCell ref="R43:S43"/>
    <mergeCell ref="T43:U43"/>
    <mergeCell ref="B42:C42"/>
    <mergeCell ref="D42:F42"/>
    <mergeCell ref="G42:K42"/>
    <mergeCell ref="M42:N42"/>
    <mergeCell ref="O42:P42"/>
    <mergeCell ref="R42:S42"/>
    <mergeCell ref="T44:U44"/>
    <mergeCell ref="B45:C45"/>
    <mergeCell ref="D45:F45"/>
    <mergeCell ref="G45:K45"/>
    <mergeCell ref="M45:N45"/>
    <mergeCell ref="O45:P45"/>
    <mergeCell ref="R45:S45"/>
    <mergeCell ref="T45:U45"/>
    <mergeCell ref="B44:C44"/>
    <mergeCell ref="D44:F44"/>
    <mergeCell ref="G44:K44"/>
    <mergeCell ref="M44:N44"/>
    <mergeCell ref="O44:P44"/>
    <mergeCell ref="R44:S44"/>
    <mergeCell ref="T46:U46"/>
    <mergeCell ref="B49:U49"/>
    <mergeCell ref="B51:C51"/>
    <mergeCell ref="D51:F51"/>
    <mergeCell ref="G51:K51"/>
    <mergeCell ref="M51:N51"/>
    <mergeCell ref="O51:P51"/>
    <mergeCell ref="R51:S51"/>
    <mergeCell ref="T51:U51"/>
    <mergeCell ref="B46:C46"/>
    <mergeCell ref="D46:F46"/>
    <mergeCell ref="G46:K46"/>
    <mergeCell ref="M46:N46"/>
    <mergeCell ref="O46:P46"/>
    <mergeCell ref="R46:S46"/>
    <mergeCell ref="T52:U52"/>
    <mergeCell ref="B53:C53"/>
    <mergeCell ref="D53:F53"/>
    <mergeCell ref="G53:K53"/>
    <mergeCell ref="M53:N53"/>
    <mergeCell ref="O53:P53"/>
    <mergeCell ref="R53:S53"/>
    <mergeCell ref="T53:U53"/>
    <mergeCell ref="B52:C52"/>
    <mergeCell ref="D52:F52"/>
    <mergeCell ref="G52:K52"/>
    <mergeCell ref="M52:N52"/>
    <mergeCell ref="O52:P52"/>
    <mergeCell ref="R52:S52"/>
    <mergeCell ref="T54:U54"/>
    <mergeCell ref="B55:C55"/>
    <mergeCell ref="D55:F55"/>
    <mergeCell ref="G55:K55"/>
    <mergeCell ref="M55:N55"/>
    <mergeCell ref="O55:P55"/>
    <mergeCell ref="R55:S55"/>
    <mergeCell ref="T55:U55"/>
    <mergeCell ref="B54:C54"/>
    <mergeCell ref="D54:F54"/>
    <mergeCell ref="G54:K54"/>
    <mergeCell ref="M54:N54"/>
    <mergeCell ref="O54:P54"/>
    <mergeCell ref="R54:S54"/>
    <mergeCell ref="T56:U56"/>
    <mergeCell ref="B57:C57"/>
    <mergeCell ref="D57:F57"/>
    <mergeCell ref="G57:K57"/>
    <mergeCell ref="M57:N57"/>
    <mergeCell ref="O57:P57"/>
    <mergeCell ref="R57:S57"/>
    <mergeCell ref="T57:U57"/>
    <mergeCell ref="B56:C56"/>
    <mergeCell ref="D56:F56"/>
    <mergeCell ref="G56:K56"/>
    <mergeCell ref="M56:N56"/>
    <mergeCell ref="O56:P56"/>
    <mergeCell ref="R56:S56"/>
    <mergeCell ref="T58:U58"/>
    <mergeCell ref="B59:C59"/>
    <mergeCell ref="D59:F59"/>
    <mergeCell ref="G59:K59"/>
    <mergeCell ref="M59:N59"/>
    <mergeCell ref="O59:P59"/>
    <mergeCell ref="R59:S59"/>
    <mergeCell ref="T59:U59"/>
    <mergeCell ref="B58:C58"/>
    <mergeCell ref="D58:F58"/>
    <mergeCell ref="G58:K58"/>
    <mergeCell ref="M58:N58"/>
    <mergeCell ref="O58:P58"/>
    <mergeCell ref="R58:S58"/>
    <mergeCell ref="T60:U60"/>
    <mergeCell ref="B61:C61"/>
    <mergeCell ref="D61:F61"/>
    <mergeCell ref="G61:K61"/>
    <mergeCell ref="M61:N61"/>
    <mergeCell ref="O61:P61"/>
    <mergeCell ref="R61:S61"/>
    <mergeCell ref="T61:U61"/>
    <mergeCell ref="B60:C60"/>
    <mergeCell ref="D60:F60"/>
    <mergeCell ref="G60:K60"/>
    <mergeCell ref="M60:N60"/>
    <mergeCell ref="O60:P60"/>
    <mergeCell ref="R60:S60"/>
    <mergeCell ref="T62:U62"/>
    <mergeCell ref="B63:C63"/>
    <mergeCell ref="D63:F63"/>
    <mergeCell ref="G63:K63"/>
    <mergeCell ref="M63:N63"/>
    <mergeCell ref="O63:P63"/>
    <mergeCell ref="R63:S63"/>
    <mergeCell ref="T63:U63"/>
    <mergeCell ref="B62:C62"/>
    <mergeCell ref="D62:F62"/>
    <mergeCell ref="G62:K62"/>
    <mergeCell ref="M62:N62"/>
    <mergeCell ref="O62:P62"/>
    <mergeCell ref="R62:S62"/>
    <mergeCell ref="T64:U64"/>
    <mergeCell ref="B65:C65"/>
    <mergeCell ref="D65:F65"/>
    <mergeCell ref="G65:K65"/>
    <mergeCell ref="M65:N65"/>
    <mergeCell ref="O65:P65"/>
    <mergeCell ref="R65:S65"/>
    <mergeCell ref="T65:U65"/>
    <mergeCell ref="B64:C64"/>
    <mergeCell ref="D64:F64"/>
    <mergeCell ref="G64:K64"/>
    <mergeCell ref="M64:N64"/>
    <mergeCell ref="O64:P64"/>
    <mergeCell ref="R64:S64"/>
    <mergeCell ref="T66:U66"/>
    <mergeCell ref="B67:C67"/>
    <mergeCell ref="D67:F67"/>
    <mergeCell ref="G67:K67"/>
    <mergeCell ref="M67:N67"/>
    <mergeCell ref="O67:P67"/>
    <mergeCell ref="R67:S67"/>
    <mergeCell ref="T67:U67"/>
    <mergeCell ref="B66:C66"/>
    <mergeCell ref="D66:F66"/>
    <mergeCell ref="G66:K66"/>
    <mergeCell ref="M66:N66"/>
    <mergeCell ref="O66:P66"/>
    <mergeCell ref="R66:S66"/>
    <mergeCell ref="T68:U68"/>
    <mergeCell ref="B69:C69"/>
    <mergeCell ref="D69:F69"/>
    <mergeCell ref="G69:K69"/>
    <mergeCell ref="M69:N69"/>
    <mergeCell ref="O69:P69"/>
    <mergeCell ref="R69:S69"/>
    <mergeCell ref="T69:U69"/>
    <mergeCell ref="B68:C68"/>
    <mergeCell ref="D68:F68"/>
    <mergeCell ref="G68:K68"/>
    <mergeCell ref="M68:N68"/>
    <mergeCell ref="O68:P68"/>
    <mergeCell ref="R68:S68"/>
    <mergeCell ref="B75:U75"/>
    <mergeCell ref="B77:D77"/>
    <mergeCell ref="E77:G77"/>
    <mergeCell ref="H77:K77"/>
    <mergeCell ref="M77:N77"/>
    <mergeCell ref="P77:Q77"/>
    <mergeCell ref="T70:U70"/>
    <mergeCell ref="B71:C71"/>
    <mergeCell ref="D71:F71"/>
    <mergeCell ref="G71:K71"/>
    <mergeCell ref="M71:N71"/>
    <mergeCell ref="O71:P71"/>
    <mergeCell ref="R71:S71"/>
    <mergeCell ref="T71:U71"/>
    <mergeCell ref="B70:C70"/>
    <mergeCell ref="D70:F70"/>
    <mergeCell ref="G70:K70"/>
    <mergeCell ref="M70:N70"/>
    <mergeCell ref="O70:P70"/>
    <mergeCell ref="R70:S70"/>
    <mergeCell ref="B78:D78"/>
    <mergeCell ref="E78:G78"/>
    <mergeCell ref="H78:K78"/>
    <mergeCell ref="M78:N78"/>
    <mergeCell ref="P78:Q78"/>
    <mergeCell ref="B79:D79"/>
    <mergeCell ref="E79:G79"/>
    <mergeCell ref="H79:K79"/>
    <mergeCell ref="M79:N79"/>
    <mergeCell ref="P79:Q79"/>
    <mergeCell ref="B80:D80"/>
    <mergeCell ref="E80:G80"/>
    <mergeCell ref="H80:K80"/>
    <mergeCell ref="M80:N80"/>
    <mergeCell ref="P80:Q80"/>
    <mergeCell ref="B81:D81"/>
    <mergeCell ref="E81:G81"/>
    <mergeCell ref="H81:K81"/>
    <mergeCell ref="M81:N81"/>
    <mergeCell ref="P81:Q81"/>
    <mergeCell ref="B82:D82"/>
    <mergeCell ref="E82:G82"/>
    <mergeCell ref="H82:K82"/>
    <mergeCell ref="M82:N82"/>
    <mergeCell ref="P82:Q82"/>
    <mergeCell ref="B83:D83"/>
    <mergeCell ref="E83:G83"/>
    <mergeCell ref="H83:K83"/>
    <mergeCell ref="M83:N83"/>
    <mergeCell ref="P83:Q83"/>
    <mergeCell ref="B86:D86"/>
    <mergeCell ref="E86:G86"/>
    <mergeCell ref="H86:K86"/>
    <mergeCell ref="M86:N86"/>
    <mergeCell ref="P86:Q86"/>
    <mergeCell ref="B91:U91"/>
    <mergeCell ref="B84:D84"/>
    <mergeCell ref="E84:G84"/>
    <mergeCell ref="H84:K84"/>
    <mergeCell ref="M84:N84"/>
    <mergeCell ref="P84:Q84"/>
    <mergeCell ref="B85:D85"/>
    <mergeCell ref="E85:G85"/>
    <mergeCell ref="H85:K85"/>
    <mergeCell ref="M85:N85"/>
    <mergeCell ref="P85:Q85"/>
    <mergeCell ref="B93:D93"/>
    <mergeCell ref="E93:G93"/>
    <mergeCell ref="H93:K93"/>
    <mergeCell ref="M93:N93"/>
    <mergeCell ref="P93:Q93"/>
    <mergeCell ref="B94:D94"/>
    <mergeCell ref="E94:G94"/>
    <mergeCell ref="H94:K94"/>
    <mergeCell ref="M94:N94"/>
    <mergeCell ref="P94:Q94"/>
    <mergeCell ref="B95:D95"/>
    <mergeCell ref="E95:G95"/>
    <mergeCell ref="H95:K95"/>
    <mergeCell ref="M95:N95"/>
    <mergeCell ref="P95:Q95"/>
    <mergeCell ref="B96:D96"/>
    <mergeCell ref="E96:G96"/>
    <mergeCell ref="H96:K96"/>
    <mergeCell ref="M96:N96"/>
    <mergeCell ref="P96:Q96"/>
  </mergeCells>
  <pageMargins left="0" right="0" top="0" bottom="0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AA1B2-6B13-4328-9214-D305B522418E}">
  <dimension ref="A1:U7"/>
  <sheetViews>
    <sheetView showGridLines="0" zoomScaleNormal="100" workbookViewId="0">
      <pane ySplit="1" topLeftCell="A2" activePane="bottomLeft" state="frozen"/>
      <selection pane="bottomLeft" activeCell="L13" sqref="L13"/>
    </sheetView>
  </sheetViews>
  <sheetFormatPr defaultRowHeight="15"/>
  <cols>
    <col min="1" max="1" width="0.6640625" style="204" customWidth="1"/>
    <col min="2" max="2" width="1.83203125" style="204" customWidth="1"/>
    <col min="3" max="3" width="6" style="204" customWidth="1"/>
    <col min="4" max="4" width="2" style="204" customWidth="1"/>
    <col min="5" max="5" width="6.1640625" style="204" customWidth="1"/>
    <col min="6" max="6" width="7.83203125" style="204" customWidth="1"/>
    <col min="7" max="7" width="6" style="204" customWidth="1"/>
    <col min="8" max="8" width="3.1640625" style="204" customWidth="1"/>
    <col min="9" max="9" width="11" style="204" customWidth="1"/>
    <col min="10" max="10" width="30.1640625" style="204" customWidth="1"/>
    <col min="11" max="11" width="0.83203125" style="204" customWidth="1"/>
    <col min="12" max="12" width="12.1640625" style="204" customWidth="1"/>
    <col min="13" max="13" width="10.1640625" style="204" customWidth="1"/>
    <col min="14" max="14" width="7.1640625" style="204" customWidth="1"/>
    <col min="15" max="15" width="7.6640625" style="204" customWidth="1"/>
    <col min="16" max="16" width="0.33203125" style="204" customWidth="1"/>
    <col min="17" max="17" width="11.33203125" style="204" customWidth="1"/>
    <col min="18" max="18" width="7.83203125" style="204" customWidth="1"/>
    <col min="19" max="19" width="3.5" style="204" customWidth="1"/>
    <col min="20" max="20" width="2.5" style="204" customWidth="1"/>
    <col min="21" max="21" width="10" style="204" customWidth="1"/>
    <col min="22" max="22" width="0.6640625" style="204" customWidth="1"/>
    <col min="23" max="16384" width="9.33203125" style="204"/>
  </cols>
  <sheetData>
    <row r="1" spans="1:21" ht="15" customHeight="1">
      <c r="A1" s="318" t="s">
        <v>217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</row>
    <row r="2" spans="1:21" ht="33" customHeight="1">
      <c r="B2" s="314" t="s">
        <v>198</v>
      </c>
      <c r="C2" s="319"/>
      <c r="D2" s="319"/>
      <c r="E2" s="319"/>
      <c r="F2" s="316" t="s">
        <v>199</v>
      </c>
      <c r="G2" s="316"/>
      <c r="H2" s="316"/>
      <c r="I2" s="316"/>
      <c r="J2" s="316"/>
      <c r="K2" s="316"/>
      <c r="L2" s="316"/>
      <c r="M2" s="316"/>
      <c r="N2" s="317" t="s">
        <v>200</v>
      </c>
      <c r="O2" s="317"/>
      <c r="P2" s="205"/>
      <c r="Q2" s="317" t="s">
        <v>201</v>
      </c>
      <c r="R2" s="317"/>
      <c r="S2" s="317"/>
      <c r="T2" s="317" t="s">
        <v>201</v>
      </c>
      <c r="U2" s="317"/>
    </row>
    <row r="3" spans="1:21" ht="15" customHeight="1">
      <c r="B3" s="289" t="s">
        <v>202</v>
      </c>
      <c r="C3" s="289"/>
      <c r="D3" s="289"/>
      <c r="E3" s="289"/>
      <c r="F3" s="311" t="s">
        <v>317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20"/>
      <c r="U3" s="320"/>
    </row>
    <row r="4" spans="1:21" ht="15" customHeight="1">
      <c r="B4" s="245" t="s">
        <v>204</v>
      </c>
      <c r="C4" s="245"/>
      <c r="D4" s="245"/>
      <c r="E4" s="245"/>
      <c r="F4" s="269" t="s">
        <v>318</v>
      </c>
      <c r="G4" s="249"/>
      <c r="H4" s="249"/>
      <c r="I4" s="249"/>
      <c r="J4" s="249"/>
      <c r="K4" s="249"/>
      <c r="L4" s="249"/>
      <c r="M4" s="250"/>
      <c r="N4" s="303">
        <v>0</v>
      </c>
      <c r="O4" s="295"/>
      <c r="P4" s="187"/>
      <c r="Q4" s="305">
        <f>N4/100*21</f>
        <v>0</v>
      </c>
      <c r="R4" s="305"/>
      <c r="S4" s="304"/>
      <c r="T4" s="299">
        <f>N4+Q4</f>
        <v>0</v>
      </c>
      <c r="U4" s="299"/>
    </row>
    <row r="5" spans="1:21" ht="15" customHeight="1">
      <c r="B5" s="245" t="s">
        <v>206</v>
      </c>
      <c r="C5" s="245"/>
      <c r="D5" s="245"/>
      <c r="E5" s="245"/>
      <c r="F5" s="269" t="s">
        <v>319</v>
      </c>
      <c r="G5" s="249"/>
      <c r="H5" s="249"/>
      <c r="I5" s="249"/>
      <c r="J5" s="249"/>
      <c r="K5" s="249"/>
      <c r="L5" s="249"/>
      <c r="M5" s="250"/>
      <c r="N5" s="303">
        <v>0</v>
      </c>
      <c r="O5" s="295"/>
      <c r="P5" s="303">
        <f>N5/100*21</f>
        <v>0</v>
      </c>
      <c r="Q5" s="305"/>
      <c r="R5" s="305"/>
      <c r="S5" s="304"/>
      <c r="T5" s="299">
        <f t="shared" ref="T5" si="0">N5+Q5</f>
        <v>0</v>
      </c>
      <c r="U5" s="299"/>
    </row>
    <row r="6" spans="1:21" ht="17.25" customHeight="1">
      <c r="B6" s="277"/>
      <c r="C6" s="321"/>
      <c r="D6" s="321"/>
      <c r="E6" s="321"/>
      <c r="F6" s="279" t="s">
        <v>222</v>
      </c>
      <c r="G6" s="280"/>
      <c r="H6" s="280"/>
      <c r="I6" s="280"/>
      <c r="J6" s="280"/>
      <c r="K6" s="280"/>
      <c r="L6" s="280"/>
      <c r="M6" s="281"/>
      <c r="N6" s="284">
        <v>0</v>
      </c>
      <c r="O6" s="286"/>
      <c r="P6" s="284">
        <f>N6/100*21</f>
        <v>0</v>
      </c>
      <c r="Q6" s="285"/>
      <c r="R6" s="285"/>
      <c r="S6" s="286"/>
      <c r="T6" s="287">
        <f t="shared" ref="T6" si="1">N6+P6</f>
        <v>0</v>
      </c>
      <c r="U6" s="288"/>
    </row>
    <row r="7" spans="1:21" ht="17.25" customHeight="1">
      <c r="B7" s="188"/>
      <c r="C7" s="206"/>
      <c r="D7" s="206"/>
      <c r="E7" s="206"/>
      <c r="F7" s="189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</row>
  </sheetData>
  <mergeCells count="24">
    <mergeCell ref="B5:E5"/>
    <mergeCell ref="F5:M5"/>
    <mergeCell ref="N5:O5"/>
    <mergeCell ref="P5:S5"/>
    <mergeCell ref="T5:U5"/>
    <mergeCell ref="B6:E6"/>
    <mergeCell ref="F6:M6"/>
    <mergeCell ref="N6:O6"/>
    <mergeCell ref="P6:S6"/>
    <mergeCell ref="T6:U6"/>
    <mergeCell ref="B3:E3"/>
    <mergeCell ref="F3:S3"/>
    <mergeCell ref="T3:U3"/>
    <mergeCell ref="B4:E4"/>
    <mergeCell ref="F4:M4"/>
    <mergeCell ref="N4:O4"/>
    <mergeCell ref="Q4:S4"/>
    <mergeCell ref="T4:U4"/>
    <mergeCell ref="A1:U1"/>
    <mergeCell ref="B2:E2"/>
    <mergeCell ref="F2:M2"/>
    <mergeCell ref="N2:O2"/>
    <mergeCell ref="Q2:S2"/>
    <mergeCell ref="T2:U2"/>
  </mergeCells>
  <pageMargins left="0" right="0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SO01A</vt:lpstr>
      <vt:lpstr>SO01B</vt:lpstr>
      <vt:lpstr>SO03</vt:lpstr>
      <vt:lpstr>SO05</vt:lpstr>
      <vt:lpstr>VRN</vt:lpstr>
      <vt:lpstr>'Rekapitulace stavby'!Názvy_tisku</vt:lpstr>
      <vt:lpstr>SO01A!Názvy_tisku</vt:lpstr>
      <vt:lpstr>SO01B!Názvy_tisku</vt:lpstr>
      <vt:lpstr>'SO05'!Názvy_tisku</vt:lpstr>
      <vt:lpstr>VRN!Názvy_tisku</vt:lpstr>
      <vt:lpstr>'Rekapitulace stavby'!Oblast_tisku</vt:lpstr>
      <vt:lpstr>SO01A!Oblast_tisku</vt:lpstr>
      <vt:lpstr>SO01B!Oblast_tisku</vt:lpstr>
      <vt:lpstr>'SO03'!Oblast_tisku</vt:lpstr>
      <vt:lpstr>'SO05'!Oblast_tisku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MILA\Admin</dc:creator>
  <cp:lastModifiedBy>SB6</cp:lastModifiedBy>
  <cp:lastPrinted>2021-06-03T09:09:59Z</cp:lastPrinted>
  <dcterms:created xsi:type="dcterms:W3CDTF">2020-06-23T18:23:10Z</dcterms:created>
  <dcterms:modified xsi:type="dcterms:W3CDTF">2021-06-03T09:10:57Z</dcterms:modified>
</cp:coreProperties>
</file>